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/>
  </bookViews>
  <sheets>
    <sheet name="Índice" sheetId="54" r:id="rId1"/>
    <sheet name="Tabela 1" sheetId="46" r:id="rId2"/>
    <sheet name="Tabela 2" sheetId="51" r:id="rId3"/>
    <sheet name="Tabela 3" sheetId="31" r:id="rId4"/>
    <sheet name="Tabela 4" sheetId="50" r:id="rId5"/>
    <sheet name="Tabela 5" sheetId="34" r:id="rId6"/>
    <sheet name="Tabela 6" sheetId="35" r:id="rId7"/>
    <sheet name="Tabela 7" sheetId="32" r:id="rId8"/>
    <sheet name="Tabela 8" sheetId="53" r:id="rId9"/>
    <sheet name="Tabela 9" sheetId="3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Índice">'Tabela 1'!$S$3</definedName>
    <definedName name="Ìndice">'Tabela 1'!$S$3</definedName>
  </definedNames>
  <calcPr calcId="162913"/>
</workbook>
</file>

<file path=xl/calcChain.xml><?xml version="1.0" encoding="utf-8"?>
<calcChain xmlns="http://schemas.openxmlformats.org/spreadsheetml/2006/main">
  <c r="S24" i="34" l="1"/>
  <c r="T25" i="53" l="1"/>
  <c r="T24" i="53"/>
  <c r="T23" i="53"/>
  <c r="T12" i="53"/>
  <c r="T7" i="5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T10" i="33"/>
  <c r="T9" i="33"/>
  <c r="T8" i="33"/>
  <c r="T7" i="33"/>
  <c r="T6" i="33"/>
  <c r="T23" i="32"/>
  <c r="T8" i="32"/>
  <c r="T22" i="32"/>
  <c r="T21" i="32"/>
  <c r="T20" i="32"/>
  <c r="T19" i="32"/>
  <c r="T18" i="32"/>
  <c r="T17" i="32"/>
  <c r="T16" i="32"/>
  <c r="T15" i="32"/>
  <c r="T14" i="32"/>
  <c r="T13" i="32"/>
  <c r="T12" i="32"/>
  <c r="T11" i="32"/>
  <c r="T10" i="32"/>
  <c r="T9" i="32"/>
  <c r="T7" i="32"/>
  <c r="T6" i="32"/>
  <c r="T22" i="53"/>
  <c r="T21" i="53"/>
  <c r="T20" i="53"/>
  <c r="T19" i="53"/>
  <c r="T18" i="53"/>
  <c r="T17" i="53"/>
  <c r="T16" i="53"/>
  <c r="T15" i="53"/>
  <c r="T14" i="53"/>
  <c r="T13" i="53"/>
  <c r="T11" i="53"/>
  <c r="T10" i="53"/>
  <c r="T9" i="53"/>
  <c r="T6" i="53"/>
  <c r="T23" i="35"/>
  <c r="S25" i="34"/>
  <c r="T31" i="46"/>
  <c r="T30" i="46"/>
  <c r="T24" i="50"/>
  <c r="T25" i="50"/>
  <c r="T17" i="46"/>
  <c r="T22" i="35" l="1"/>
  <c r="T21" i="35"/>
  <c r="T20" i="35"/>
  <c r="T19" i="35"/>
  <c r="T18" i="35"/>
  <c r="T17" i="35"/>
  <c r="T16" i="35"/>
  <c r="T15" i="35"/>
  <c r="T14" i="35"/>
  <c r="T13" i="35"/>
  <c r="T12" i="35"/>
  <c r="T11" i="35"/>
  <c r="T10" i="35"/>
  <c r="T9" i="35"/>
  <c r="T8" i="35"/>
  <c r="T7" i="35"/>
  <c r="T6" i="35"/>
  <c r="S23" i="34"/>
  <c r="S22" i="34"/>
  <c r="S21" i="34"/>
  <c r="S20" i="34"/>
  <c r="S19" i="34"/>
  <c r="S18" i="34"/>
  <c r="S17" i="34"/>
  <c r="S16" i="34"/>
  <c r="S15" i="34"/>
  <c r="S14" i="34"/>
  <c r="S13" i="34"/>
  <c r="S12" i="34"/>
  <c r="S11" i="34"/>
  <c r="S9" i="34"/>
  <c r="S8" i="34"/>
  <c r="S7" i="34"/>
  <c r="S6" i="34"/>
  <c r="T22" i="31" l="1"/>
  <c r="T21" i="31"/>
  <c r="T20" i="31"/>
  <c r="T19" i="31"/>
  <c r="T18" i="31"/>
  <c r="T17" i="31"/>
  <c r="T16" i="31"/>
  <c r="T15" i="31"/>
  <c r="T14" i="31"/>
  <c r="T13" i="31"/>
  <c r="T12" i="31"/>
  <c r="T11" i="31"/>
  <c r="T10" i="31"/>
  <c r="T9" i="31"/>
  <c r="T8" i="31"/>
  <c r="T7" i="31"/>
  <c r="T23" i="31" s="1"/>
  <c r="T6" i="31"/>
  <c r="T22" i="51"/>
  <c r="T22" i="50" s="1"/>
  <c r="T21" i="51"/>
  <c r="T21" i="50" s="1"/>
  <c r="T20" i="51"/>
  <c r="T20" i="50" s="1"/>
  <c r="T19" i="51"/>
  <c r="T18" i="51"/>
  <c r="T18" i="50" s="1"/>
  <c r="T17" i="51"/>
  <c r="T17" i="50" s="1"/>
  <c r="T16" i="51"/>
  <c r="T16" i="50" s="1"/>
  <c r="T15" i="51"/>
  <c r="T14" i="51"/>
  <c r="T14" i="50" s="1"/>
  <c r="T13" i="51"/>
  <c r="T13" i="50" s="1"/>
  <c r="T12" i="51"/>
  <c r="T12" i="50" s="1"/>
  <c r="T11" i="51"/>
  <c r="T10" i="51"/>
  <c r="T10" i="50" s="1"/>
  <c r="T9" i="51"/>
  <c r="T9" i="50" s="1"/>
  <c r="T8" i="51"/>
  <c r="T8" i="50" s="1"/>
  <c r="T7" i="51"/>
  <c r="T6" i="51"/>
  <c r="T29" i="46"/>
  <c r="T28" i="46"/>
  <c r="T27" i="46"/>
  <c r="T15" i="46"/>
  <c r="T16" i="46" s="1"/>
  <c r="T14" i="46"/>
  <c r="T13" i="46"/>
  <c r="T25" i="46"/>
  <c r="T24" i="46"/>
  <c r="T23" i="46"/>
  <c r="T22" i="46"/>
  <c r="T21" i="46"/>
  <c r="T11" i="46"/>
  <c r="T10" i="46"/>
  <c r="T9" i="46"/>
  <c r="T8" i="46"/>
  <c r="T7" i="46"/>
  <c r="T7" i="50" l="1"/>
  <c r="T11" i="50"/>
  <c r="T15" i="50"/>
  <c r="T19" i="50"/>
  <c r="T23" i="51"/>
  <c r="T23" i="50" s="1"/>
  <c r="T6" i="50"/>
  <c r="R22" i="51"/>
  <c r="S24" i="35" l="1"/>
  <c r="T24" i="35" s="1"/>
  <c r="S25" i="35"/>
  <c r="T25" i="35" s="1"/>
  <c r="R7" i="34" l="1"/>
  <c r="R6" i="34"/>
  <c r="S24" i="53" l="1"/>
  <c r="S25" i="53" l="1"/>
  <c r="S23" i="53" l="1"/>
  <c r="S25" i="33"/>
  <c r="T25" i="33" s="1"/>
  <c r="R25" i="34"/>
  <c r="S30" i="46"/>
  <c r="R24" i="34" l="1"/>
  <c r="S21" i="32"/>
  <c r="S20" i="32"/>
  <c r="S19" i="32"/>
  <c r="S18" i="32"/>
  <c r="S17" i="32"/>
  <c r="S16" i="32"/>
  <c r="S15" i="32"/>
  <c r="S14" i="32"/>
  <c r="S13" i="32"/>
  <c r="S12" i="32"/>
  <c r="S11" i="32"/>
  <c r="S10" i="32"/>
  <c r="S9" i="32"/>
  <c r="S8" i="32"/>
  <c r="S7" i="32"/>
  <c r="S6" i="32"/>
  <c r="S23" i="32" l="1"/>
  <c r="S23" i="46"/>
  <c r="S25" i="46" l="1"/>
  <c r="S24" i="50" l="1"/>
  <c r="R23" i="50"/>
  <c r="Q23" i="50"/>
  <c r="R7" i="50"/>
  <c r="S22" i="51"/>
  <c r="S16" i="51"/>
  <c r="S14" i="50"/>
  <c r="R14" i="50"/>
  <c r="S12" i="50"/>
  <c r="S11" i="50"/>
  <c r="S10" i="50"/>
  <c r="S9" i="50"/>
  <c r="S7" i="50"/>
  <c r="S6" i="50"/>
  <c r="S12" i="31"/>
  <c r="S22" i="31"/>
  <c r="S21" i="31"/>
  <c r="S19" i="31"/>
  <c r="S18" i="31"/>
  <c r="S17" i="31"/>
  <c r="S16" i="31"/>
  <c r="S15" i="31"/>
  <c r="S14" i="31"/>
  <c r="S13" i="31"/>
  <c r="S11" i="31"/>
  <c r="S10" i="31"/>
  <c r="S9" i="31"/>
  <c r="S7" i="31"/>
  <c r="S6" i="31"/>
  <c r="S23" i="50" l="1"/>
  <c r="S6" i="51"/>
  <c r="S21" i="51"/>
  <c r="S20" i="51"/>
  <c r="S19" i="51"/>
  <c r="S18" i="51"/>
  <c r="S17" i="51"/>
  <c r="S14" i="51"/>
  <c r="S13" i="51"/>
  <c r="S11" i="51"/>
  <c r="S10" i="51"/>
  <c r="S9" i="51"/>
  <c r="S8" i="51"/>
  <c r="S12" i="51"/>
  <c r="S7" i="51"/>
  <c r="S25" i="50" l="1"/>
  <c r="S23" i="51"/>
  <c r="S10" i="46"/>
  <c r="S15" i="46" l="1"/>
  <c r="S17" i="46" s="1"/>
  <c r="S14" i="46"/>
  <c r="S13" i="46"/>
  <c r="S9" i="46"/>
  <c r="S11" i="46" s="1"/>
  <c r="S8" i="46"/>
  <c r="S7" i="46"/>
  <c r="P23" i="32" l="1"/>
  <c r="O23" i="32"/>
  <c r="P10" i="46" l="1"/>
</calcChain>
</file>

<file path=xl/sharedStrings.xml><?xml version="1.0" encoding="utf-8"?>
<sst xmlns="http://schemas.openxmlformats.org/spreadsheetml/2006/main" count="251" uniqueCount="66">
  <si>
    <t>Componentes do Produto Interno Bruto</t>
  </si>
  <si>
    <t>(+) Impostos sobre produto, líquidos de subsídios</t>
  </si>
  <si>
    <t>(=) PIB - Ótica da Produção</t>
  </si>
  <si>
    <t>Produto Interno Bruto</t>
  </si>
  <si>
    <t>Setores e atividades econômicas</t>
  </si>
  <si>
    <t>Indústrias de transformação</t>
  </si>
  <si>
    <t>Eletricidade e gás, água, esgoto, atividades de gestão de resíduos e descontaminação</t>
  </si>
  <si>
    <t>Construção</t>
  </si>
  <si>
    <t>Transporte, armazenagem e correio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</si>
  <si>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</si>
  <si>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</si>
  <si>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</si>
  <si>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Impostos sobre produtos, líquidos de subsídios</t>
  </si>
  <si>
    <t>Agropecuária</t>
  </si>
  <si>
    <t>Indústria</t>
  </si>
  <si>
    <t>Serviços</t>
  </si>
  <si>
    <t>Valor Adicionado Bruto</t>
  </si>
  <si>
    <t>1  Artes, cultura, esporte e recreação e outras atividades de serviços; e Serviços domésticos.</t>
  </si>
  <si>
    <t>Distrito Federal</t>
  </si>
  <si>
    <t xml:space="preserve"> Variação em volume   (%)</t>
  </si>
  <si>
    <t xml:space="preserve">    Valor bruto da produção </t>
  </si>
  <si>
    <t>(-) Consumo intermediário</t>
  </si>
  <si>
    <t>(=) Valor adicionado bruto</t>
  </si>
  <si>
    <t>Valor bruto da produção ( R$ milhão)</t>
  </si>
  <si>
    <t>-</t>
  </si>
  <si>
    <t>Indústrias extrativas</t>
  </si>
  <si>
    <t>Consumo intermediário ( R$ milhão)</t>
  </si>
  <si>
    <t>Valor Adicionado bruto</t>
  </si>
  <si>
    <t>Série encadeada do deflator  (2010=100)</t>
  </si>
  <si>
    <t>Educação e saúde privadas</t>
  </si>
  <si>
    <t>Comércio e reparação de veículos automotores e motocicletas</t>
  </si>
  <si>
    <t>Alojamento e alimentação</t>
  </si>
  <si>
    <t>Informação e comunicação</t>
  </si>
  <si>
    <t>Administração,defesa, educação e saúde públicas e seguridade social</t>
  </si>
  <si>
    <r>
      <t xml:space="preserve">Outras atividades de serviços  </t>
    </r>
    <r>
      <rPr>
        <vertAlign val="superscript"/>
        <sz val="10.5"/>
        <color rgb="FF000000"/>
        <rFont val="Arial"/>
        <family val="2"/>
      </rPr>
      <t>1</t>
    </r>
  </si>
  <si>
    <t>Variação em volume (%)</t>
  </si>
  <si>
    <t>Série encadeada do volume   (2002=100)</t>
  </si>
  <si>
    <t>Brasil</t>
  </si>
  <si>
    <t>Total valor adicionado bruto</t>
  </si>
  <si>
    <t>Participação no total do valor adicionado bruto (%)</t>
  </si>
  <si>
    <t>Valor corrente ( R$ milhão)</t>
  </si>
  <si>
    <t>Valor corrente (R$ milhão)</t>
  </si>
  <si>
    <t xml:space="preserve"> Consumo intermediário</t>
  </si>
  <si>
    <t xml:space="preserve"> Serviços</t>
  </si>
  <si>
    <t>Valor bruto da produção</t>
  </si>
  <si>
    <t>Índice</t>
  </si>
  <si>
    <t xml:space="preserve">                                                 Participação do DF no Brasil (%)</t>
  </si>
  <si>
    <t>Tabela 2 - Valor bruto da produção segundo os setores e as atividades econômicas - Distrito Federal - 2002-2020</t>
  </si>
  <si>
    <t>Tabela 3 - Consumo intermediário segundo os setores e as atividades econômicas - Distrito Federal - 2002-2020</t>
  </si>
  <si>
    <t>Tabela 4 - Produto Interno Bruto e valor adicionado bruto segundo os setores e as atividades econômicas - Distrito Federal - 2002-2020</t>
  </si>
  <si>
    <t>Tabela 7 - Participação dos setores e atividades econômicas no valor adicionado bruto  - Distrito Federal - 2002-2020</t>
  </si>
  <si>
    <t>Tabela 8 - Participação do Produto Interno Bruto e do valor adicionado bruto do Distrito Federal no Brasil, segundo os setores e as atividades econômicas -  2002-2020</t>
  </si>
  <si>
    <t>Tabela 9  - Série encadeada do deflator do Produto Interno Bruto e do valor adicionado bruto a preços básicos, segundo os setores e as atividades econômicas - Distrito Federal - 2002-2020</t>
  </si>
  <si>
    <t>Índice de tabela - Série de PIB 2002-2020</t>
  </si>
  <si>
    <t>Tabela 1 - Valor corrente e Variação em volume  dos componentes do Produto Interno Bruto segundo a ótica da produção - Brasil e Distrito Federal - 2002 a 2020</t>
  </si>
  <si>
    <t>Tabela 5 - Variação em volume do Produto Interno Bruto e do valor adicionado bruto segundo os setores e as atividades econômicas - Distrito Federal - 2003-2020</t>
  </si>
  <si>
    <t>Tabela 6  - Série encadeada do volume do Produto Interno Bruto e do valor adicionado bruto segundo os setores e as atividades econômicas - Distrito Federal - 2002-2020</t>
  </si>
  <si>
    <t xml:space="preserve">               'Índice!</t>
  </si>
  <si>
    <t xml:space="preserve">                         </t>
  </si>
  <si>
    <t xml:space="preserve">           Índice</t>
  </si>
  <si>
    <t xml:space="preserve">                Índice</t>
  </si>
  <si>
    <t xml:space="preserve">            Índice</t>
  </si>
  <si>
    <t xml:space="preserve">                                                                                                                                            Tabela 7 - Participação dos setores e atividades econômicas no valor adicionado bruto  - Distrito Federal - 2002-2020</t>
  </si>
  <si>
    <t xml:space="preserve">     Índice</t>
  </si>
  <si>
    <t>Fontes: CAECO/DIEPS/IPEDF Codeplan e IBGE em parceria com os Órgãos Estaduais de Estatística, Secretarias Estaduais de Governo e Superintendência da Zona Franca de Manaus - SUFRAMA.</t>
  </si>
  <si>
    <t>Fontes: CAECO/DIEPS/IPEDF Codeplane IBGE em parceria com os Órgãos Estaduais de Estatística, Secretarias Estaduais de Governo e Superintendência da Zona Franca de Manaus - SUFRAMA.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</si>
</sst>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_(* #,##0.00_);_(* \(#,##0.00\);_(* &quot;-&quot;??_);_(@_)"/>
    <numFmt numFmtId="168" formatCode="#,##0.0"/>
    <numFmt numFmtId="169" formatCode="_-* #,##0.0_-;\-* #,##0.0_-;_-* &quot;-&quot;?_-;_-@_-"/>
    <numFmt numFmtId="170" formatCode="0.000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Calibri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b/>
      <sz val="10.5"/>
      <name val="Arial"/>
      <family val="2"/>
    </font>
    <font>
      <sz val="10.5"/>
      <color rgb="FF000000"/>
      <name val="Calibri"/>
      <family val="2"/>
    </font>
    <font>
      <vertAlign val="superscript"/>
      <sz val="10.5"/>
      <color rgb="FF000000"/>
      <name val="Arial"/>
      <family val="2"/>
    </font>
    <font>
      <sz val="6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7"/>
      <color indexed="8"/>
      <name val="Univers"/>
    </font>
    <font>
      <b/>
      <sz val="16"/>
      <color theme="1"/>
      <name val="Calibri"/>
      <family val="2"/>
      <scheme val="minor"/>
    </font>
    <font>
      <b/>
      <sz val="12"/>
      <color indexed="8"/>
      <name val="Univers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2060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Univers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FF0000"/>
      <name val="Univers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BFBFBF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18" fillId="0" borderId="0" applyFill="0" applyProtection="0"/>
    <xf numFmtId="43" fontId="1" fillId="0" borderId="0" applyFont="0" applyFill="0" applyBorder="0" applyAlignment="0" applyProtection="0"/>
    <xf numFmtId="0" fontId="20" fillId="0" borderId="0"/>
    <xf numFmtId="0" fontId="32" fillId="0" borderId="0" applyNumberFormat="0" applyFill="0" applyBorder="0" applyAlignment="0" applyProtection="0"/>
  </cellStyleXfs>
  <cellXfs count="243">
    <xf numFmtId="0" fontId="0" fillId="0" borderId="0" xfId="0"/>
    <xf numFmtId="0" fontId="4" fillId="2" borderId="0" xfId="0" applyFont="1" applyFill="1" applyAlignment="1">
      <alignment horizontal="left" vertical="center"/>
    </xf>
    <xf numFmtId="165" fontId="0" fillId="0" borderId="0" xfId="0" applyNumberFormat="1"/>
    <xf numFmtId="0" fontId="3" fillId="0" borderId="0" xfId="0" applyFont="1" applyFill="1" applyBorder="1"/>
    <xf numFmtId="0" fontId="0" fillId="7" borderId="0" xfId="0" applyFill="1"/>
    <xf numFmtId="0" fontId="2" fillId="7" borderId="0" xfId="0" applyFont="1" applyFill="1" applyAlignment="1">
      <alignment horizontal="left" vertical="center"/>
    </xf>
    <xf numFmtId="165" fontId="0" fillId="7" borderId="0" xfId="1" applyNumberFormat="1" applyFont="1" applyFill="1"/>
    <xf numFmtId="164" fontId="5" fillId="7" borderId="0" xfId="1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3" fillId="5" borderId="0" xfId="0" applyFont="1" applyFill="1" applyBorder="1"/>
    <xf numFmtId="0" fontId="8" fillId="9" borderId="4" xfId="1" applyNumberFormat="1" applyFont="1" applyFill="1" applyBorder="1" applyAlignment="1">
      <alignment horizontal="center" vertical="center"/>
    </xf>
    <xf numFmtId="0" fontId="8" fillId="9" borderId="5" xfId="1" applyNumberFormat="1" applyFont="1" applyFill="1" applyBorder="1" applyAlignment="1">
      <alignment horizontal="center" vertical="center"/>
    </xf>
    <xf numFmtId="165" fontId="9" fillId="4" borderId="10" xfId="1" applyNumberFormat="1" applyFont="1" applyFill="1" applyBorder="1" applyAlignment="1">
      <alignment vertical="center"/>
    </xf>
    <xf numFmtId="164" fontId="9" fillId="4" borderId="10" xfId="1" applyNumberFormat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0" fontId="3" fillId="7" borderId="0" xfId="0" applyFont="1" applyFill="1" applyBorder="1"/>
    <xf numFmtId="164" fontId="8" fillId="7" borderId="0" xfId="1" applyNumberFormat="1" applyFont="1" applyFill="1" applyBorder="1" applyAlignment="1">
      <alignment vertical="center"/>
    </xf>
    <xf numFmtId="164" fontId="8" fillId="7" borderId="0" xfId="1" applyNumberFormat="1" applyFont="1" applyFill="1" applyBorder="1" applyAlignment="1">
      <alignment vertical="center" wrapText="1"/>
    </xf>
    <xf numFmtId="164" fontId="9" fillId="6" borderId="0" xfId="1" applyNumberFormat="1" applyFont="1" applyFill="1" applyBorder="1" applyAlignment="1">
      <alignment vertical="center"/>
    </xf>
    <xf numFmtId="0" fontId="11" fillId="5" borderId="0" xfId="0" applyFont="1" applyFill="1" applyBorder="1"/>
    <xf numFmtId="165" fontId="14" fillId="4" borderId="10" xfId="1" applyNumberFormat="1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64" fontId="14" fillId="4" borderId="10" xfId="1" applyNumberFormat="1" applyFont="1" applyFill="1" applyBorder="1" applyAlignment="1">
      <alignment vertical="center"/>
    </xf>
    <xf numFmtId="164" fontId="14" fillId="4" borderId="0" xfId="1" applyNumberFormat="1" applyFont="1" applyFill="1" applyBorder="1" applyAlignment="1">
      <alignment vertical="center"/>
    </xf>
    <xf numFmtId="164" fontId="13" fillId="5" borderId="0" xfId="1" applyNumberFormat="1" applyFont="1" applyFill="1" applyBorder="1" applyAlignment="1">
      <alignment vertical="center"/>
    </xf>
    <xf numFmtId="164" fontId="13" fillId="5" borderId="0" xfId="1" applyNumberFormat="1" applyFont="1" applyFill="1" applyBorder="1" applyAlignment="1">
      <alignment vertical="center" wrapText="1"/>
    </xf>
    <xf numFmtId="164" fontId="16" fillId="5" borderId="0" xfId="1" applyNumberFormat="1" applyFont="1" applyFill="1" applyBorder="1" applyAlignment="1">
      <alignment vertical="center"/>
    </xf>
    <xf numFmtId="164" fontId="13" fillId="5" borderId="10" xfId="1" applyNumberFormat="1" applyFont="1" applyFill="1" applyBorder="1" applyAlignment="1">
      <alignment vertical="center"/>
    </xf>
    <xf numFmtId="164" fontId="13" fillId="5" borderId="11" xfId="1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vertical="center"/>
    </xf>
    <xf numFmtId="164" fontId="14" fillId="9" borderId="12" xfId="1" applyNumberFormat="1" applyFont="1" applyFill="1" applyBorder="1" applyAlignment="1">
      <alignment vertical="center"/>
    </xf>
    <xf numFmtId="166" fontId="14" fillId="4" borderId="10" xfId="1" applyNumberFormat="1" applyFont="1" applyFill="1" applyBorder="1" applyAlignment="1">
      <alignment vertical="center"/>
    </xf>
    <xf numFmtId="166" fontId="14" fillId="4" borderId="0" xfId="1" applyNumberFormat="1" applyFont="1" applyFill="1" applyBorder="1" applyAlignment="1">
      <alignment vertical="center"/>
    </xf>
    <xf numFmtId="166" fontId="15" fillId="4" borderId="0" xfId="1" applyNumberFormat="1" applyFont="1" applyFill="1" applyBorder="1" applyAlignment="1">
      <alignment vertical="center"/>
    </xf>
    <xf numFmtId="166" fontId="13" fillId="5" borderId="0" xfId="1" applyNumberFormat="1" applyFont="1" applyFill="1" applyBorder="1" applyAlignment="1">
      <alignment vertical="center"/>
    </xf>
    <xf numFmtId="166" fontId="12" fillId="5" borderId="0" xfId="1" applyNumberFormat="1" applyFont="1" applyFill="1" applyBorder="1" applyAlignment="1">
      <alignment vertical="center"/>
    </xf>
    <xf numFmtId="166" fontId="13" fillId="5" borderId="0" xfId="1" applyNumberFormat="1" applyFont="1" applyFill="1" applyBorder="1" applyAlignment="1">
      <alignment vertical="center" wrapText="1"/>
    </xf>
    <xf numFmtId="166" fontId="16" fillId="5" borderId="0" xfId="0" applyNumberFormat="1" applyFont="1" applyFill="1" applyBorder="1" applyAlignment="1">
      <alignment vertical="center"/>
    </xf>
    <xf numFmtId="166" fontId="13" fillId="5" borderId="10" xfId="1" applyNumberFormat="1" applyFont="1" applyFill="1" applyBorder="1" applyAlignment="1">
      <alignment vertical="center"/>
    </xf>
    <xf numFmtId="166" fontId="13" fillId="5" borderId="11" xfId="1" applyNumberFormat="1" applyFont="1" applyFill="1" applyBorder="1" applyAlignment="1">
      <alignment vertical="center"/>
    </xf>
    <xf numFmtId="164" fontId="14" fillId="9" borderId="0" xfId="1" applyNumberFormat="1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164" fontId="12" fillId="7" borderId="0" xfId="1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Border="1"/>
    <xf numFmtId="166" fontId="2" fillId="7" borderId="0" xfId="0" applyNumberFormat="1" applyFont="1" applyFill="1" applyAlignment="1">
      <alignment vertical="center"/>
    </xf>
    <xf numFmtId="0" fontId="19" fillId="0" borderId="0" xfId="0" applyFont="1"/>
    <xf numFmtId="165" fontId="14" fillId="4" borderId="0" xfId="1" applyNumberFormat="1" applyFont="1" applyFill="1" applyBorder="1" applyAlignment="1">
      <alignment vertical="center"/>
    </xf>
    <xf numFmtId="165" fontId="14" fillId="9" borderId="12" xfId="1" applyNumberFormat="1" applyFont="1" applyFill="1" applyBorder="1" applyAlignment="1">
      <alignment vertical="center"/>
    </xf>
    <xf numFmtId="165" fontId="0" fillId="0" borderId="0" xfId="1" applyNumberFormat="1" applyFont="1"/>
    <xf numFmtId="165" fontId="15" fillId="4" borderId="10" xfId="1" applyNumberFormat="1" applyFont="1" applyFill="1" applyBorder="1" applyAlignment="1">
      <alignment vertical="center"/>
    </xf>
    <xf numFmtId="165" fontId="12" fillId="5" borderId="0" xfId="1" applyNumberFormat="1" applyFont="1" applyFill="1" applyBorder="1" applyAlignment="1">
      <alignment vertical="center"/>
    </xf>
    <xf numFmtId="165" fontId="12" fillId="5" borderId="0" xfId="1" applyNumberFormat="1" applyFont="1" applyFill="1" applyBorder="1" applyAlignment="1">
      <alignment vertical="center" wrapText="1"/>
    </xf>
    <xf numFmtId="165" fontId="12" fillId="5" borderId="10" xfId="1" applyNumberFormat="1" applyFont="1" applyFill="1" applyBorder="1" applyAlignment="1">
      <alignment vertical="center"/>
    </xf>
    <xf numFmtId="165" fontId="12" fillId="5" borderId="11" xfId="1" applyNumberFormat="1" applyFont="1" applyFill="1" applyBorder="1" applyAlignment="1">
      <alignment vertical="center"/>
    </xf>
    <xf numFmtId="0" fontId="22" fillId="0" borderId="0" xfId="0" applyFont="1"/>
    <xf numFmtId="166" fontId="21" fillId="0" borderId="0" xfId="0" applyNumberFormat="1" applyFont="1" applyFill="1" applyProtection="1"/>
    <xf numFmtId="0" fontId="21" fillId="0" borderId="0" xfId="0" applyFont="1" applyFill="1" applyProtection="1"/>
    <xf numFmtId="166" fontId="23" fillId="0" borderId="0" xfId="0" applyNumberFormat="1" applyFont="1" applyFill="1" applyProtection="1"/>
    <xf numFmtId="0" fontId="13" fillId="0" borderId="0" xfId="0" applyFont="1" applyFill="1" applyBorder="1" applyAlignment="1">
      <alignment vertical="center" wrapText="1"/>
    </xf>
    <xf numFmtId="166" fontId="14" fillId="9" borderId="0" xfId="1" applyNumberFormat="1" applyFont="1" applyFill="1" applyBorder="1" applyAlignment="1">
      <alignment vertical="center"/>
    </xf>
    <xf numFmtId="166" fontId="5" fillId="7" borderId="0" xfId="0" applyNumberFormat="1" applyFont="1" applyFill="1" applyAlignment="1">
      <alignment vertical="center"/>
    </xf>
    <xf numFmtId="164" fontId="15" fillId="6" borderId="1" xfId="1" applyNumberFormat="1" applyFont="1" applyFill="1" applyBorder="1" applyAlignment="1">
      <alignment vertical="center"/>
    </xf>
    <xf numFmtId="164" fontId="15" fillId="4" borderId="10" xfId="1" applyNumberFormat="1" applyFont="1" applyFill="1" applyBorder="1" applyAlignment="1">
      <alignment vertical="center"/>
    </xf>
    <xf numFmtId="164" fontId="15" fillId="4" borderId="0" xfId="1" applyNumberFormat="1" applyFont="1" applyFill="1" applyBorder="1" applyAlignment="1">
      <alignment vertical="center"/>
    </xf>
    <xf numFmtId="164" fontId="12" fillId="7" borderId="0" xfId="1" applyNumberFormat="1" applyFont="1" applyFill="1" applyBorder="1" applyAlignment="1">
      <alignment vertical="center" wrapText="1"/>
    </xf>
    <xf numFmtId="164" fontId="15" fillId="6" borderId="0" xfId="1" applyNumberFormat="1" applyFont="1" applyFill="1" applyBorder="1" applyAlignment="1">
      <alignment vertical="center"/>
    </xf>
    <xf numFmtId="165" fontId="15" fillId="6" borderId="10" xfId="1" applyNumberFormat="1" applyFont="1" applyFill="1" applyBorder="1" applyAlignment="1">
      <alignment vertical="center"/>
    </xf>
    <xf numFmtId="165" fontId="15" fillId="6" borderId="1" xfId="1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165" fontId="2" fillId="7" borderId="0" xfId="1" applyNumberFormat="1" applyFont="1" applyFill="1" applyAlignment="1">
      <alignment horizontal="left" vertical="center"/>
    </xf>
    <xf numFmtId="165" fontId="2" fillId="7" borderId="0" xfId="1" applyNumberFormat="1" applyFont="1" applyFill="1" applyAlignment="1">
      <alignment vertical="center"/>
    </xf>
    <xf numFmtId="165" fontId="5" fillId="7" borderId="0" xfId="1" applyNumberFormat="1" applyFont="1" applyFill="1" applyAlignment="1">
      <alignment vertical="center"/>
    </xf>
    <xf numFmtId="0" fontId="2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165" fontId="5" fillId="7" borderId="0" xfId="1" applyNumberFormat="1" applyFont="1" applyFill="1" applyAlignment="1">
      <alignment horizontal="left" vertical="center"/>
    </xf>
    <xf numFmtId="165" fontId="5" fillId="7" borderId="0" xfId="1" applyNumberFormat="1" applyFont="1" applyFill="1" applyBorder="1" applyAlignment="1">
      <alignment vertical="center"/>
    </xf>
    <xf numFmtId="0" fontId="25" fillId="0" borderId="0" xfId="0" applyFont="1"/>
    <xf numFmtId="0" fontId="5" fillId="7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5" fillId="9" borderId="1" xfId="0" applyFont="1" applyFill="1" applyBorder="1" applyAlignment="1">
      <alignment vertical="center"/>
    </xf>
    <xf numFmtId="164" fontId="15" fillId="9" borderId="1" xfId="1" applyNumberFormat="1" applyFont="1" applyFill="1" applyBorder="1" applyAlignment="1">
      <alignment vertical="center"/>
    </xf>
    <xf numFmtId="166" fontId="15" fillId="9" borderId="1" xfId="1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7" fillId="5" borderId="0" xfId="0" applyFont="1" applyFill="1" applyBorder="1"/>
    <xf numFmtId="0" fontId="28" fillId="7" borderId="0" xfId="0" applyFont="1" applyFill="1" applyBorder="1"/>
    <xf numFmtId="0" fontId="29" fillId="7" borderId="0" xfId="0" applyFont="1" applyFill="1"/>
    <xf numFmtId="165" fontId="27" fillId="5" borderId="0" xfId="1" applyNumberFormat="1" applyFont="1" applyFill="1" applyBorder="1"/>
    <xf numFmtId="166" fontId="0" fillId="0" borderId="0" xfId="0" applyNumberFormat="1"/>
    <xf numFmtId="0" fontId="5" fillId="7" borderId="0" xfId="0" applyFont="1" applyFill="1" applyAlignment="1">
      <alignment horizontal="right" vertical="center"/>
    </xf>
    <xf numFmtId="166" fontId="5" fillId="7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6" fontId="12" fillId="5" borderId="11" xfId="1" applyNumberFormat="1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164" fontId="12" fillId="8" borderId="0" xfId="1" applyNumberFormat="1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164" fontId="5" fillId="8" borderId="0" xfId="1" applyNumberFormat="1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164" fontId="26" fillId="6" borderId="1" xfId="1" applyNumberFormat="1" applyFont="1" applyFill="1" applyBorder="1" applyAlignment="1">
      <alignment vertical="center"/>
    </xf>
    <xf numFmtId="0" fontId="26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25" fillId="0" borderId="0" xfId="0" applyFont="1" applyFill="1"/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right" vertical="center"/>
    </xf>
    <xf numFmtId="166" fontId="26" fillId="0" borderId="0" xfId="0" applyNumberFormat="1" applyFont="1" applyFill="1" applyBorder="1" applyAlignment="1">
      <alignment vertical="center"/>
    </xf>
    <xf numFmtId="166" fontId="26" fillId="0" borderId="1" xfId="0" applyNumberFormat="1" applyFont="1" applyFill="1" applyBorder="1" applyAlignment="1">
      <alignment vertical="center"/>
    </xf>
    <xf numFmtId="165" fontId="15" fillId="4" borderId="13" xfId="1" applyNumberFormat="1" applyFont="1" applyFill="1" applyBorder="1" applyAlignment="1">
      <alignment vertical="center"/>
    </xf>
    <xf numFmtId="165" fontId="14" fillId="9" borderId="1" xfId="1" applyNumberFormat="1" applyFont="1" applyFill="1" applyBorder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left" wrapText="1"/>
    </xf>
    <xf numFmtId="0" fontId="6" fillId="7" borderId="0" xfId="0" applyFont="1" applyFill="1" applyBorder="1" applyAlignment="1">
      <alignment horizontal="left" wrapText="1"/>
    </xf>
    <xf numFmtId="168" fontId="0" fillId="0" borderId="0" xfId="0" applyNumberFormat="1"/>
    <xf numFmtId="164" fontId="0" fillId="0" borderId="0" xfId="0" applyNumberFormat="1"/>
    <xf numFmtId="166" fontId="3" fillId="5" borderId="0" xfId="0" applyNumberFormat="1" applyFont="1" applyFill="1" applyBorder="1"/>
    <xf numFmtId="166" fontId="30" fillId="0" borderId="0" xfId="0" applyNumberFormat="1" applyFont="1"/>
    <xf numFmtId="166" fontId="26" fillId="7" borderId="0" xfId="1" applyNumberFormat="1" applyFont="1" applyFill="1" applyBorder="1" applyAlignment="1">
      <alignment vertical="center"/>
    </xf>
    <xf numFmtId="166" fontId="33" fillId="5" borderId="0" xfId="0" applyNumberFormat="1" applyFont="1" applyFill="1" applyBorder="1"/>
    <xf numFmtId="166" fontId="0" fillId="7" borderId="0" xfId="0" applyNumberFormat="1" applyFill="1"/>
    <xf numFmtId="166" fontId="3" fillId="0" borderId="0" xfId="0" applyNumberFormat="1" applyFont="1" applyFill="1" applyBorder="1"/>
    <xf numFmtId="164" fontId="26" fillId="9" borderId="0" xfId="0" applyNumberFormat="1" applyFont="1" applyFill="1" applyBorder="1" applyAlignment="1">
      <alignment vertical="center"/>
    </xf>
    <xf numFmtId="170" fontId="0" fillId="0" borderId="0" xfId="0" applyNumberFormat="1"/>
    <xf numFmtId="169" fontId="5" fillId="8" borderId="0" xfId="1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26" fillId="7" borderId="0" xfId="1" applyNumberFormat="1" applyFont="1" applyFill="1" applyBorder="1" applyAlignment="1">
      <alignment horizontal="left" vertical="center"/>
    </xf>
    <xf numFmtId="0" fontId="8" fillId="9" borderId="7" xfId="1" applyNumberFormat="1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/>
    </xf>
    <xf numFmtId="0" fontId="8" fillId="3" borderId="5" xfId="1" applyNumberFormat="1" applyFont="1" applyFill="1" applyBorder="1" applyAlignment="1">
      <alignment horizontal="center" vertical="center"/>
    </xf>
    <xf numFmtId="0" fontId="34" fillId="0" borderId="0" xfId="0" applyFont="1"/>
    <xf numFmtId="0" fontId="4" fillId="2" borderId="3" xfId="0" applyFont="1" applyFill="1" applyBorder="1" applyAlignment="1">
      <alignment vertical="center" wrapText="1"/>
    </xf>
    <xf numFmtId="165" fontId="15" fillId="9" borderId="1" xfId="1" applyNumberFormat="1" applyFont="1" applyFill="1" applyBorder="1" applyAlignment="1">
      <alignment vertical="center"/>
    </xf>
    <xf numFmtId="166" fontId="14" fillId="9" borderId="1" xfId="1" applyNumberFormat="1" applyFont="1" applyFill="1" applyBorder="1" applyAlignment="1">
      <alignment vertical="center"/>
    </xf>
    <xf numFmtId="164" fontId="26" fillId="9" borderId="1" xfId="0" applyNumberFormat="1" applyFont="1" applyFill="1" applyBorder="1" applyAlignment="1">
      <alignment vertical="center"/>
    </xf>
    <xf numFmtId="164" fontId="14" fillId="9" borderId="1" xfId="1" applyNumberFormat="1" applyFont="1" applyFill="1" applyBorder="1" applyAlignment="1">
      <alignment vertical="center"/>
    </xf>
    <xf numFmtId="0" fontId="32" fillId="0" borderId="0" xfId="7" quotePrefix="1" applyAlignment="1">
      <alignment horizontal="right"/>
    </xf>
    <xf numFmtId="0" fontId="32" fillId="0" borderId="0" xfId="7" quotePrefix="1" applyAlignment="1">
      <alignment horizontal="right" vertical="center"/>
    </xf>
    <xf numFmtId="0" fontId="32" fillId="0" borderId="0" xfId="7"/>
    <xf numFmtId="165" fontId="0" fillId="0" borderId="0" xfId="0" applyNumberFormat="1" applyBorder="1"/>
    <xf numFmtId="0" fontId="35" fillId="0" borderId="0" xfId="0" applyFont="1"/>
    <xf numFmtId="0" fontId="36" fillId="0" borderId="0" xfId="0" applyFont="1"/>
    <xf numFmtId="165" fontId="38" fillId="0" borderId="0" xfId="1" applyNumberFormat="1" applyFont="1"/>
    <xf numFmtId="166" fontId="37" fillId="0" borderId="0" xfId="1" applyNumberFormat="1" applyFont="1"/>
    <xf numFmtId="168" fontId="2" fillId="7" borderId="0" xfId="0" applyNumberFormat="1" applyFont="1" applyFill="1" applyAlignment="1">
      <alignment vertical="center"/>
    </xf>
    <xf numFmtId="0" fontId="39" fillId="3" borderId="2" xfId="0" applyFont="1" applyFill="1" applyBorder="1" applyAlignment="1">
      <alignment horizontal="center" vertical="center"/>
    </xf>
    <xf numFmtId="165" fontId="40" fillId="0" borderId="0" xfId="1" applyNumberFormat="1" applyFont="1"/>
    <xf numFmtId="0" fontId="39" fillId="3" borderId="5" xfId="0" applyFont="1" applyFill="1" applyBorder="1" applyAlignment="1">
      <alignment horizontal="center" vertical="center"/>
    </xf>
    <xf numFmtId="166" fontId="40" fillId="0" borderId="0" xfId="0" applyNumberFormat="1" applyFont="1"/>
    <xf numFmtId="166" fontId="40" fillId="0" borderId="0" xfId="0" applyNumberFormat="1" applyFont="1" applyAlignment="1">
      <alignment vertical="center"/>
    </xf>
    <xf numFmtId="166" fontId="42" fillId="0" borderId="0" xfId="0" applyNumberFormat="1" applyFont="1"/>
    <xf numFmtId="164" fontId="40" fillId="0" borderId="0" xfId="1" applyNumberFormat="1" applyFont="1"/>
    <xf numFmtId="164" fontId="40" fillId="0" borderId="0" xfId="1" quotePrefix="1" applyNumberFormat="1" applyFont="1"/>
    <xf numFmtId="164" fontId="40" fillId="0" borderId="0" xfId="1" applyNumberFormat="1" applyFont="1" applyAlignment="1">
      <alignment vertical="center"/>
    </xf>
    <xf numFmtId="166" fontId="43" fillId="0" borderId="0" xfId="0" applyNumberFormat="1" applyFont="1"/>
    <xf numFmtId="166" fontId="44" fillId="0" borderId="0" xfId="0" applyNumberFormat="1" applyFont="1" applyFill="1" applyProtection="1"/>
    <xf numFmtId="43" fontId="41" fillId="5" borderId="0" xfId="1" applyNumberFormat="1" applyFont="1" applyFill="1" applyBorder="1" applyAlignment="1">
      <alignment vertical="center"/>
    </xf>
    <xf numFmtId="166" fontId="45" fillId="7" borderId="0" xfId="1" applyNumberFormat="1" applyFont="1" applyFill="1" applyBorder="1" applyAlignment="1">
      <alignment vertical="center"/>
    </xf>
    <xf numFmtId="166" fontId="43" fillId="0" borderId="0" xfId="0" applyNumberFormat="1" applyFont="1" applyFill="1" applyProtection="1"/>
    <xf numFmtId="166" fontId="46" fillId="7" borderId="0" xfId="1" applyNumberFormat="1" applyFont="1" applyFill="1" applyBorder="1" applyAlignment="1">
      <alignment vertical="center"/>
    </xf>
    <xf numFmtId="166" fontId="47" fillId="0" borderId="0" xfId="0" applyNumberFormat="1" applyFont="1"/>
    <xf numFmtId="166" fontId="48" fillId="0" borderId="0" xfId="0" applyNumberFormat="1" applyFont="1" applyFill="1" applyProtection="1"/>
    <xf numFmtId="166" fontId="43" fillId="0" borderId="0" xfId="0" applyNumberFormat="1" applyFont="1" applyAlignment="1">
      <alignment vertical="center"/>
    </xf>
    <xf numFmtId="166" fontId="43" fillId="0" borderId="0" xfId="0" applyNumberFormat="1" applyFont="1" applyBorder="1"/>
    <xf numFmtId="164" fontId="12" fillId="5" borderId="0" xfId="1" applyNumberFormat="1" applyFont="1" applyFill="1" applyBorder="1" applyAlignment="1">
      <alignment vertical="center" wrapText="1"/>
    </xf>
    <xf numFmtId="164" fontId="26" fillId="4" borderId="0" xfId="1" applyNumberFormat="1" applyFont="1" applyFill="1" applyBorder="1" applyAlignment="1">
      <alignment vertical="center"/>
    </xf>
    <xf numFmtId="164" fontId="26" fillId="6" borderId="0" xfId="1" applyNumberFormat="1" applyFont="1" applyFill="1" applyBorder="1" applyAlignment="1">
      <alignment vertical="center"/>
    </xf>
    <xf numFmtId="166" fontId="25" fillId="0" borderId="0" xfId="0" applyNumberFormat="1" applyFont="1"/>
    <xf numFmtId="0" fontId="8" fillId="9" borderId="6" xfId="1" applyNumberFormat="1" applyFont="1" applyFill="1" applyBorder="1" applyAlignment="1">
      <alignment horizontal="center" vertical="center"/>
    </xf>
    <xf numFmtId="165" fontId="4" fillId="7" borderId="0" xfId="1" applyNumberFormat="1" applyFont="1" applyFill="1" applyBorder="1" applyAlignment="1">
      <alignment horizontal="left" vertical="center"/>
    </xf>
    <xf numFmtId="0" fontId="0" fillId="0" borderId="0" xfId="0" quotePrefix="1"/>
    <xf numFmtId="0" fontId="39" fillId="3" borderId="1" xfId="0" quotePrefix="1" applyFont="1" applyFill="1" applyBorder="1" applyAlignment="1">
      <alignment horizontal="center" vertical="center"/>
    </xf>
    <xf numFmtId="0" fontId="32" fillId="0" borderId="0" xfId="7" quotePrefix="1" applyBorder="1" applyAlignment="1">
      <alignment horizontal="right"/>
    </xf>
    <xf numFmtId="169" fontId="0" fillId="0" borderId="0" xfId="0" applyNumberFormat="1"/>
    <xf numFmtId="166" fontId="28" fillId="5" borderId="0" xfId="0" applyNumberFormat="1" applyFont="1" applyFill="1" applyBorder="1"/>
    <xf numFmtId="165" fontId="26" fillId="7" borderId="17" xfId="1" applyNumberFormat="1" applyFont="1" applyFill="1" applyBorder="1" applyAlignment="1">
      <alignment horizontal="left" vertical="center"/>
    </xf>
    <xf numFmtId="0" fontId="49" fillId="0" borderId="0" xfId="0" applyFont="1"/>
    <xf numFmtId="0" fontId="49" fillId="0" borderId="17" xfId="0" applyFont="1" applyBorder="1"/>
    <xf numFmtId="0" fontId="50" fillId="0" borderId="17" xfId="7" quotePrefix="1" applyFont="1" applyBorder="1" applyAlignment="1">
      <alignment horizontal="right"/>
    </xf>
    <xf numFmtId="0" fontId="50" fillId="0" borderId="17" xfId="7" quotePrefix="1" applyFont="1" applyBorder="1"/>
    <xf numFmtId="1" fontId="0" fillId="0" borderId="0" xfId="0" applyNumberFormat="1"/>
    <xf numFmtId="0" fontId="24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50" fillId="0" borderId="0" xfId="7" applyFont="1"/>
    <xf numFmtId="0" fontId="51" fillId="0" borderId="0" xfId="0" applyFont="1"/>
    <xf numFmtId="0" fontId="26" fillId="0" borderId="17" xfId="0" applyFont="1" applyFill="1" applyBorder="1" applyAlignment="1">
      <alignment horizontal="right" vertical="center"/>
    </xf>
    <xf numFmtId="166" fontId="26" fillId="0" borderId="1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wrapText="1"/>
    </xf>
    <xf numFmtId="0" fontId="31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5" fontId="14" fillId="4" borderId="21" xfId="1" applyNumberFormat="1" applyFont="1" applyFill="1" applyBorder="1" applyAlignment="1">
      <alignment horizontal="center" vertical="center"/>
    </xf>
    <xf numFmtId="0" fontId="5" fillId="9" borderId="8" xfId="2" applyFont="1" applyFill="1" applyBorder="1" applyAlignment="1">
      <alignment horizontal="center" vertical="center"/>
    </xf>
    <xf numFmtId="0" fontId="5" fillId="9" borderId="9" xfId="2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32" fillId="0" borderId="1" xfId="7" applyBorder="1" applyAlignment="1">
      <alignment horizontal="right" vertical="center"/>
    </xf>
    <xf numFmtId="0" fontId="32" fillId="0" borderId="0" xfId="7" applyBorder="1" applyAlignment="1">
      <alignment horizontal="right" vertical="center"/>
    </xf>
    <xf numFmtId="165" fontId="9" fillId="9" borderId="18" xfId="1" applyNumberFormat="1" applyFont="1" applyFill="1" applyBorder="1" applyAlignment="1">
      <alignment horizontal="center" vertical="center"/>
    </xf>
    <xf numFmtId="165" fontId="9" fillId="9" borderId="19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wrapText="1"/>
    </xf>
    <xf numFmtId="0" fontId="32" fillId="0" borderId="1" xfId="7" applyFill="1" applyBorder="1" applyAlignment="1">
      <alignment horizontal="right" vertical="center"/>
    </xf>
    <xf numFmtId="0" fontId="32" fillId="0" borderId="0" xfId="7" applyFill="1" applyBorder="1" applyAlignment="1">
      <alignment horizontal="right" vertical="center"/>
    </xf>
    <xf numFmtId="164" fontId="9" fillId="9" borderId="16" xfId="1" applyNumberFormat="1" applyFont="1" applyFill="1" applyBorder="1" applyAlignment="1">
      <alignment horizontal="center" vertical="center"/>
    </xf>
    <xf numFmtId="164" fontId="9" fillId="9" borderId="3" xfId="1" applyNumberFormat="1" applyFont="1" applyFill="1" applyBorder="1" applyAlignment="1">
      <alignment horizontal="center" vertical="center"/>
    </xf>
    <xf numFmtId="165" fontId="26" fillId="9" borderId="16" xfId="1" applyNumberFormat="1" applyFont="1" applyFill="1" applyBorder="1" applyAlignment="1">
      <alignment horizontal="center" vertical="center"/>
    </xf>
    <xf numFmtId="165" fontId="26" fillId="9" borderId="3" xfId="1" applyNumberFormat="1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0" fontId="5" fillId="6" borderId="8" xfId="2" applyFont="1" applyFill="1" applyBorder="1" applyAlignment="1">
      <alignment horizontal="center" vertical="center"/>
    </xf>
    <xf numFmtId="0" fontId="5" fillId="6" borderId="9" xfId="2" applyFont="1" applyFill="1" applyBorder="1" applyAlignment="1">
      <alignment horizontal="center" vertical="center"/>
    </xf>
    <xf numFmtId="0" fontId="6" fillId="8" borderId="0" xfId="2" applyFont="1" applyFill="1" applyBorder="1" applyAlignment="1">
      <alignment horizontal="left" wrapText="1"/>
    </xf>
    <xf numFmtId="0" fontId="32" fillId="7" borderId="0" xfId="7" applyFill="1" applyBorder="1" applyAlignment="1">
      <alignment horizontal="right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5" fillId="9" borderId="3" xfId="2" applyFont="1" applyFill="1" applyBorder="1" applyAlignment="1">
      <alignment horizontal="center" vertical="center"/>
    </xf>
    <xf numFmtId="165" fontId="26" fillId="9" borderId="5" xfId="1" applyNumberFormat="1" applyFont="1" applyFill="1" applyBorder="1" applyAlignment="1">
      <alignment horizontal="center" vertical="center"/>
    </xf>
    <xf numFmtId="165" fontId="26" fillId="9" borderId="2" xfId="1" applyNumberFormat="1" applyFont="1" applyFill="1" applyBorder="1" applyAlignment="1">
      <alignment horizontal="center" vertical="center"/>
    </xf>
    <xf numFmtId="0" fontId="8" fillId="9" borderId="15" xfId="1" applyNumberFormat="1" applyFont="1" applyFill="1" applyBorder="1" applyAlignment="1">
      <alignment horizontal="center" vertical="center"/>
    </xf>
    <xf numFmtId="0" fontId="8" fillId="9" borderId="6" xfId="1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</cellXfs>
  <cellStyles count="8">
    <cellStyle name="Hiperlink" xfId="7" builtinId="8"/>
    <cellStyle name="Normal" xfId="0" builtinId="0"/>
    <cellStyle name="Normal 2" xfId="2"/>
    <cellStyle name="Normal 3" xfId="4"/>
    <cellStyle name="Normal 4" xfId="6"/>
    <cellStyle name="Vírgula" xfId="1" builtinId="3"/>
    <cellStyle name="Vírgula 2" xfId="3"/>
    <cellStyle name="Vírgula 3" xf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144/Tabela3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54/PIB_&#211;tica_Renda_U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962/PIB_&#211;tica_Renda_U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32%202002%20a%2020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Microsoft/Windows/INetCache/Content.Outlook/A8ZH7KET/tab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537/tab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742/tab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50/tab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218/AppData/Local/Temp/Rar$DIa16260.1069/Tabela33%2026-10-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522/PIB_&#211;tica_Renda_UF.od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056/Tabela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218/AppData/Local/Temp/Rar$DIa16260.1069/Tabela32%202002%20a%20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218/AppData/Local/Temp/Rar$DIa16260.1069/BLOG%202020/BLOG%202020%2018-10-2022/S&#233;rie%20PIB%20-%20Brasil%20e%20Unidades%20da%20Federa&#231;&#227;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Microsoft/Windows/INetCache/Content.Outlook/A8ZH7KET/Tabela33%202002%20a%2020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996/tab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Microsoft/Windows/INetCache/Content.Outlook/A8ZH7KET/Tabela32%202002%20a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Tabela33.2"/>
      <sheetName val="Tabela33.3"/>
      <sheetName val="Tabela33.4"/>
      <sheetName val="Tabela33.5"/>
      <sheetName val="Tabela33.6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 refreshError="1"/>
      <sheetData sheetId="1">
        <row r="24">
          <cell r="F24">
            <v>12741791.000000002</v>
          </cell>
        </row>
        <row r="48">
          <cell r="F48">
            <v>6385106.9999999963</v>
          </cell>
        </row>
        <row r="72">
          <cell r="F72">
            <v>6356684.0000000056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5">
          <cell r="K15">
            <v>30686.607647118621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5">
          <cell r="L15">
            <v>25466.227774563391</v>
          </cell>
        </row>
        <row r="21">
          <cell r="L21">
            <v>265847.33400269994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"/>
      <sheetName val="IMPOSTOS"/>
      <sheetName val="Tabela32.1"/>
      <sheetName val="VAB 2002 a 2019"/>
      <sheetName val="Agropecuária"/>
      <sheetName val="Indústria"/>
      <sheetName val="Tabela32.3"/>
      <sheetName val="Tabela32.4"/>
      <sheetName val="Tabela32.5"/>
      <sheetName val="Tabela32.6"/>
      <sheetName val="Serviços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0"/>
      <sheetData sheetId="1"/>
      <sheetData sheetId="2"/>
      <sheetData sheetId="3"/>
      <sheetData sheetId="4"/>
      <sheetData sheetId="5">
        <row r="92">
          <cell r="C92">
            <v>1.1557486414697449</v>
          </cell>
        </row>
      </sheetData>
      <sheetData sheetId="6">
        <row r="75">
          <cell r="C75">
            <v>4.1189687820404552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7.1"/>
      <sheetName val="Tabela7.2"/>
      <sheetName val="Tabela7.3"/>
      <sheetName val="Tabela7.4"/>
      <sheetName val="Tabela7.5"/>
      <sheetName val="Tabela7.6"/>
      <sheetName val="Tabela7.7"/>
      <sheetName val="Tabela7.8"/>
      <sheetName val="Tabela7.9"/>
      <sheetName val="Tabela7.10"/>
      <sheetName val="Tabela7.11"/>
      <sheetName val="Tabela7.12"/>
      <sheetName val="Tabela7.13"/>
      <sheetName val="Tabela7.14"/>
      <sheetName val="Tabela7.15"/>
      <sheetName val="Tabela7.16"/>
      <sheetName val="Tabela7.17"/>
      <sheetName val="Tabela7.18"/>
      <sheetName val="Tabela7.19"/>
      <sheetName val="Tabela7.20"/>
      <sheetName val="Tabela7.21"/>
      <sheetName val="Tabela7.22"/>
      <sheetName val="Tabela7.23"/>
      <sheetName val="Tabela7.24"/>
      <sheetName val="Tabela7.25"/>
      <sheetName val="Tabela7.26"/>
      <sheetName val="Tabela7.27"/>
      <sheetName val="Tabela7.28"/>
      <sheetName val="Tabela7.29"/>
      <sheetName val="Tabela7.30"/>
      <sheetName val="Tabela7.31"/>
      <sheetName val="Tabela7.32"/>
      <sheetName val="Tabela7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8">
          <cell r="K8">
            <v>0.40851496949426169</v>
          </cell>
        </row>
        <row r="12">
          <cell r="K12">
            <v>3.8915410760995819</v>
          </cell>
        </row>
        <row r="13">
          <cell r="K13">
            <v>9.8574204019754117E-3</v>
          </cell>
        </row>
        <row r="14">
          <cell r="K14">
            <v>0.90784036561007386</v>
          </cell>
        </row>
        <row r="15">
          <cell r="K15">
            <v>0.95688324665056645</v>
          </cell>
        </row>
        <row r="16">
          <cell r="K16">
            <v>2.0169600434369661</v>
          </cell>
        </row>
        <row r="17">
          <cell r="K17">
            <v>95.699943954406152</v>
          </cell>
        </row>
        <row r="18">
          <cell r="K18">
            <v>6.426662322592688</v>
          </cell>
        </row>
        <row r="19">
          <cell r="K19">
            <v>2.4103678197719138</v>
          </cell>
        </row>
        <row r="20">
          <cell r="K20">
            <v>1.92761390694696</v>
          </cell>
        </row>
        <row r="21">
          <cell r="K21">
            <v>3.1605187997676198</v>
          </cell>
        </row>
        <row r="22">
          <cell r="K22">
            <v>16.578824515633162</v>
          </cell>
        </row>
        <row r="23">
          <cell r="K23">
            <v>6.8602502449120122</v>
          </cell>
        </row>
        <row r="24">
          <cell r="K24">
            <v>6.7049168449800858</v>
          </cell>
        </row>
        <row r="25">
          <cell r="K25">
            <v>44.136387845026654</v>
          </cell>
        </row>
        <row r="26">
          <cell r="K26">
            <v>5.0970617527964821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7.1"/>
      <sheetName val="Tabela7.2"/>
      <sheetName val="Tabela7.3"/>
      <sheetName val="Tabela7.4"/>
      <sheetName val="Tabela7.5"/>
      <sheetName val="Tabela7.6"/>
      <sheetName val="Tabela7.7"/>
      <sheetName val="Tabela7.8"/>
      <sheetName val="Tabela7.9"/>
      <sheetName val="Tabela7.10"/>
      <sheetName val="Tabela7.11"/>
      <sheetName val="Tabela7.12"/>
      <sheetName val="Tabela7.13"/>
      <sheetName val="Tabela7.14"/>
      <sheetName val="Tabela7.15"/>
      <sheetName val="Tabela7.16"/>
      <sheetName val="Tabela7.17"/>
      <sheetName val="Tabela7.18"/>
      <sheetName val="Tabela7.19"/>
      <sheetName val="Tabela7.20"/>
      <sheetName val="Tabela7.21"/>
      <sheetName val="Tabela7.22"/>
      <sheetName val="Tabela7.23"/>
      <sheetName val="Tabela7.24"/>
      <sheetName val="Tabela7.25"/>
      <sheetName val="Tabela7.26"/>
      <sheetName val="Tabela7.27"/>
      <sheetName val="Tabela7.28"/>
      <sheetName val="Tabela7.29"/>
      <sheetName val="Tabela7.30"/>
      <sheetName val="Tabela7.31"/>
      <sheetName val="Tabela7.32"/>
      <sheetName val="Tabela7.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8">
          <cell r="T8">
            <v>0.67558425644177933</v>
          </cell>
        </row>
        <row r="9">
          <cell r="T9">
            <v>4.5521350410161219</v>
          </cell>
        </row>
        <row r="10">
          <cell r="T10">
            <v>4.1822916565242303E-3</v>
          </cell>
        </row>
        <row r="11">
          <cell r="T11">
            <v>1.0203134225766364</v>
          </cell>
        </row>
        <row r="12">
          <cell r="T12">
            <v>0.98289913622680425</v>
          </cell>
        </row>
        <row r="13">
          <cell r="T13">
            <v>2.5447401905561571</v>
          </cell>
        </row>
        <row r="14">
          <cell r="T14">
            <v>94.772280702542105</v>
          </cell>
        </row>
        <row r="15">
          <cell r="T15">
            <v>5.4301402301413058</v>
          </cell>
        </row>
        <row r="16">
          <cell r="T16">
            <v>1.9392678774589556</v>
          </cell>
        </row>
        <row r="17">
          <cell r="T17">
            <v>1.5157261326898737</v>
          </cell>
        </row>
        <row r="18">
          <cell r="T18">
            <v>3.1849816844554213</v>
          </cell>
        </row>
        <row r="19">
          <cell r="T19">
            <v>15.813456673684389</v>
          </cell>
        </row>
        <row r="20">
          <cell r="T20">
            <v>7.6812561679663647</v>
          </cell>
        </row>
        <row r="21">
          <cell r="T21">
            <v>5.7676793357586256</v>
          </cell>
        </row>
        <row r="22">
          <cell r="T22">
            <v>46.287748287057646</v>
          </cell>
        </row>
        <row r="23">
          <cell r="T23">
            <v>4.9104577074736753</v>
          </cell>
        </row>
        <row r="24">
          <cell r="T24">
            <v>2.2415666058558563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6.1"/>
      <sheetName val="Tabela6.2"/>
      <sheetName val="Tabela6.3"/>
      <sheetName val="Tabela6.4"/>
      <sheetName val="Tabela6.5"/>
      <sheetName val="Tabela6.6"/>
      <sheetName val="Tabela6.7"/>
      <sheetName val="Tabela6.8"/>
      <sheetName val="Tabela6.9"/>
      <sheetName val="Tabela6.10"/>
      <sheetName val="Tabela6.11"/>
      <sheetName val="Tabela6.12"/>
      <sheetName val="Tabela6.13"/>
      <sheetName val="Tabela6.14"/>
      <sheetName val="Tabela6.15"/>
      <sheetName val="Tabela6.16"/>
    </sheetNames>
    <sheetDataSet>
      <sheetData sheetId="0" refreshError="1"/>
      <sheetData sheetId="1" refreshError="1"/>
      <sheetData sheetId="2">
        <row r="38">
          <cell r="T38">
            <v>0.37365357613596295</v>
          </cell>
        </row>
      </sheetData>
      <sheetData sheetId="3">
        <row r="38">
          <cell r="T38">
            <v>5.1924897087725578E-3</v>
          </cell>
        </row>
      </sheetData>
      <sheetData sheetId="4">
        <row r="38">
          <cell r="T38">
            <v>0.30142237294394858</v>
          </cell>
        </row>
      </sheetData>
      <sheetData sheetId="5">
        <row r="38">
          <cell r="T38">
            <v>1.1298748119518705</v>
          </cell>
        </row>
      </sheetData>
      <sheetData sheetId="6">
        <row r="38">
          <cell r="T38">
            <v>2.283163552200417</v>
          </cell>
        </row>
      </sheetData>
      <sheetData sheetId="7">
        <row r="38">
          <cell r="T38">
            <v>1.5815223136663583</v>
          </cell>
        </row>
      </sheetData>
      <sheetData sheetId="8">
        <row r="38">
          <cell r="T38">
            <v>1.7060644990512754</v>
          </cell>
        </row>
      </sheetData>
      <sheetData sheetId="9">
        <row r="38">
          <cell r="T38">
            <v>3.101791380537914</v>
          </cell>
        </row>
      </sheetData>
      <sheetData sheetId="10">
        <row r="38">
          <cell r="T38">
            <v>3.2226145143229004</v>
          </cell>
        </row>
      </sheetData>
      <sheetData sheetId="11">
        <row r="38">
          <cell r="T38">
            <v>8.3626800319237962</v>
          </cell>
        </row>
      </sheetData>
      <sheetData sheetId="12">
        <row r="38">
          <cell r="T38">
            <v>2.8146223548579767</v>
          </cell>
        </row>
      </sheetData>
      <sheetData sheetId="13">
        <row r="38">
          <cell r="T38">
            <v>2.6467134481255012</v>
          </cell>
        </row>
      </sheetData>
      <sheetData sheetId="14">
        <row r="38">
          <cell r="T38">
            <v>9.7015434109795535</v>
          </cell>
        </row>
      </sheetData>
      <sheetData sheetId="15">
        <row r="38">
          <cell r="T38">
            <v>4.289004639382151</v>
          </cell>
        </row>
      </sheetData>
      <sheetData sheetId="16">
        <row r="38">
          <cell r="T38">
            <v>3.2489795376414277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4"/>
    </sheetNames>
    <sheetDataSet>
      <sheetData sheetId="0">
        <row r="37">
          <cell r="U37">
            <v>3.8216010710840354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VA IMPOSTOS BRASIL"/>
      <sheetName val="VA BRASIL"/>
      <sheetName val="IMPOSTOS BRASIL"/>
      <sheetName val="Tabela33.1"/>
      <sheetName val="VA "/>
      <sheetName val="AGROPECUÁRIA "/>
      <sheetName val="Tabela33.2"/>
      <sheetName val="Tabela33.3"/>
      <sheetName val="Tabela33.4"/>
      <sheetName val="INDÚSTRIA"/>
      <sheetName val="Tabela33.5"/>
      <sheetName val="Tabela33.6"/>
      <sheetName val="Tabela33.7"/>
      <sheetName val="Tabela33.8"/>
      <sheetName val="SERVIÇOS 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  <sheetName val="Tabela33.17"/>
      <sheetName val="Tabela33.18"/>
      <sheetName val="Tabela33.19"/>
      <sheetName val="Planilha1"/>
    </sheetNames>
    <sheetDataSet>
      <sheetData sheetId="0"/>
      <sheetData sheetId="1">
        <row r="14">
          <cell r="F14">
            <v>7609597.0000010803</v>
          </cell>
          <cell r="H14">
            <v>-3.2767587961291644</v>
          </cell>
        </row>
      </sheetData>
      <sheetData sheetId="2"/>
      <sheetData sheetId="3">
        <row r="15">
          <cell r="F15">
            <v>1014660.0000010803</v>
          </cell>
        </row>
        <row r="24">
          <cell r="H24">
            <v>-3.8473645620549224</v>
          </cell>
        </row>
      </sheetData>
      <sheetData sheetId="4">
        <row r="17">
          <cell r="F17">
            <v>13306199</v>
          </cell>
          <cell r="H17">
            <v>-3.6195931953365457</v>
          </cell>
        </row>
        <row r="34">
          <cell r="F34">
            <v>6711262</v>
          </cell>
          <cell r="H34">
            <v>-4.0531662194540408</v>
          </cell>
        </row>
        <row r="51">
          <cell r="F51">
            <v>6594937</v>
          </cell>
          <cell r="H51">
            <v>-3.1840815116813803</v>
          </cell>
        </row>
      </sheetData>
      <sheetData sheetId="5">
        <row r="50">
          <cell r="F50">
            <v>6594937</v>
          </cell>
        </row>
      </sheetData>
      <sheetData sheetId="6">
        <row r="51">
          <cell r="F51">
            <v>434620.99999999913</v>
          </cell>
        </row>
      </sheetData>
      <sheetData sheetId="7"/>
      <sheetData sheetId="8"/>
      <sheetData sheetId="9"/>
      <sheetData sheetId="10">
        <row r="52">
          <cell r="F52">
            <v>1484336.9999999977</v>
          </cell>
        </row>
      </sheetData>
      <sheetData sheetId="11"/>
      <sheetData sheetId="12"/>
      <sheetData sheetId="13"/>
      <sheetData sheetId="14"/>
      <sheetData sheetId="15">
        <row r="51">
          <cell r="F51">
            <v>4675979.0000000037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>
        <row r="15">
          <cell r="K15">
            <v>1032446.999999998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2.1"/>
      <sheetName val="Tabela32.2"/>
      <sheetName val="Tabela32.3"/>
      <sheetName val="Tabela32.4"/>
      <sheetName val="Tabela32.5"/>
      <sheetName val="Tabela32.6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0"/>
      <sheetData sheetId="1">
        <row r="24">
          <cell r="F24">
            <v>398278.71303453523</v>
          </cell>
        </row>
        <row r="48">
          <cell r="F48">
            <v>155351.60920510752</v>
          </cell>
        </row>
        <row r="72">
          <cell r="F72">
            <v>242927.10382942771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lanilha1"/>
      <sheetName val="Tabela32.1"/>
      <sheetName val="V ADICIONADO"/>
      <sheetName val="AGROPECUÁRIA"/>
      <sheetName val="INDÚSTRIA "/>
      <sheetName val="Tabela32.3"/>
      <sheetName val="Tabela32.4"/>
      <sheetName val="Tabela32.5"/>
      <sheetName val="Tabela32.6"/>
      <sheetName val="SERVIÇOS 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  <sheetName val="Planilha6"/>
      <sheetName val="Planilha2"/>
    </sheetNames>
    <sheetDataSet>
      <sheetData sheetId="0"/>
      <sheetData sheetId="1">
        <row r="22">
          <cell r="C22">
            <v>0.97395877786366125</v>
          </cell>
          <cell r="E22">
            <v>0.9975941097218407</v>
          </cell>
          <cell r="F22">
            <v>265847.33400269988</v>
          </cell>
          <cell r="H22">
            <v>-2.6041222136338749</v>
          </cell>
        </row>
        <row r="44">
          <cell r="C44">
            <v>0.97414169723734478</v>
          </cell>
        </row>
        <row r="67">
          <cell r="C67">
            <v>0.97251071706156045</v>
          </cell>
          <cell r="E67">
            <v>0.8533385050285317</v>
          </cell>
          <cell r="F67">
            <v>25466.227774563362</v>
          </cell>
        </row>
        <row r="72">
          <cell r="C72">
            <v>-2.7489282938439552</v>
          </cell>
        </row>
      </sheetData>
      <sheetData sheetId="2">
        <row r="25">
          <cell r="F25">
            <v>388745.57082158455</v>
          </cell>
          <cell r="H25">
            <v>-3.1131102602156013</v>
          </cell>
        </row>
        <row r="50">
          <cell r="F50">
            <v>148364.46459344804</v>
          </cell>
          <cell r="H50">
            <v>-3.9376308433213936</v>
          </cell>
        </row>
        <row r="75">
          <cell r="C75">
            <v>0.97414169723734467</v>
          </cell>
          <cell r="E75">
            <v>1.015786001602645</v>
          </cell>
          <cell r="F75">
            <v>240381.10622813652</v>
          </cell>
          <cell r="N75">
            <v>-2.5858302762655327</v>
          </cell>
        </row>
      </sheetData>
      <sheetData sheetId="3"/>
      <sheetData sheetId="4">
        <row r="25">
          <cell r="F25">
            <v>2581.6526039585801</v>
          </cell>
        </row>
        <row r="50">
          <cell r="F50">
            <v>957.67569482070007</v>
          </cell>
        </row>
        <row r="75">
          <cell r="C75">
            <v>1.1982215488276933</v>
          </cell>
          <cell r="E75">
            <v>1.3657109021584937</v>
          </cell>
          <cell r="L75">
            <v>19.822154882769325</v>
          </cell>
        </row>
      </sheetData>
      <sheetData sheetId="5">
        <row r="24">
          <cell r="F24">
            <v>25972.841769653431</v>
          </cell>
        </row>
        <row r="49">
          <cell r="F49">
            <v>15030.369201060239</v>
          </cell>
        </row>
        <row r="74">
          <cell r="C74">
            <v>0.99183761638913881</v>
          </cell>
          <cell r="E74">
            <v>1.1670173153186818</v>
          </cell>
          <cell r="F74">
            <v>10942.47256859319</v>
          </cell>
          <cell r="L74">
            <v>-0.81623836108611902</v>
          </cell>
        </row>
      </sheetData>
      <sheetData sheetId="6">
        <row r="25">
          <cell r="F25">
            <v>19.712421079950001</v>
          </cell>
        </row>
        <row r="50">
          <cell r="F50">
            <v>9.658982130310001</v>
          </cell>
        </row>
        <row r="75">
          <cell r="C75">
            <v>0.91873796050270251</v>
          </cell>
          <cell r="E75">
            <v>0.45696583636196036</v>
          </cell>
          <cell r="H75">
            <v>-8.1262039497297494</v>
          </cell>
        </row>
      </sheetData>
      <sheetData sheetId="7">
        <row r="25">
          <cell r="F25">
            <v>8059.9151695969294</v>
          </cell>
        </row>
        <row r="50">
          <cell r="F50">
            <v>5607.2744774130497</v>
          </cell>
        </row>
        <row r="75">
          <cell r="C75">
            <v>0.98774502573032652</v>
          </cell>
          <cell r="E75">
            <v>1.1259098449368001</v>
          </cell>
          <cell r="H75">
            <v>-1.225497426967348</v>
          </cell>
        </row>
      </sheetData>
      <sheetData sheetId="8">
        <row r="25">
          <cell r="F25">
            <v>5834.7115062493203</v>
          </cell>
        </row>
        <row r="50">
          <cell r="F50">
            <v>3472.0076894805297</v>
          </cell>
        </row>
        <row r="75">
          <cell r="C75">
            <v>1.0198244589732737</v>
          </cell>
          <cell r="E75">
            <v>0.99666437665160768</v>
          </cell>
        </row>
      </sheetData>
      <sheetData sheetId="9">
        <row r="25">
          <cell r="F25">
            <v>12058.502672727231</v>
          </cell>
        </row>
        <row r="50">
          <cell r="F50">
            <v>5941.42805203635</v>
          </cell>
        </row>
        <row r="75">
          <cell r="C75">
            <v>0.98075948530329449</v>
          </cell>
          <cell r="E75">
            <v>1.272940176755831</v>
          </cell>
          <cell r="H75">
            <v>-1.9240514696705513</v>
          </cell>
        </row>
      </sheetData>
      <sheetData sheetId="10">
        <row r="24">
          <cell r="F24">
            <v>360191.0764479725</v>
          </cell>
        </row>
        <row r="49">
          <cell r="F49">
            <v>132376.41969756709</v>
          </cell>
        </row>
        <row r="74">
          <cell r="C74">
            <v>0.97246557953688229</v>
          </cell>
          <cell r="E74">
            <v>1.0076733366630697</v>
          </cell>
          <cell r="F74">
            <v>227814.65675040547</v>
          </cell>
          <cell r="K74">
            <v>-2.7534420463117715</v>
          </cell>
        </row>
      </sheetData>
      <sheetData sheetId="11">
        <row r="25">
          <cell r="F25">
            <v>22364.14550124151</v>
          </cell>
        </row>
        <row r="50">
          <cell r="F50">
            <v>9311.1143462887594</v>
          </cell>
        </row>
        <row r="75">
          <cell r="C75">
            <v>0.9460093119463141</v>
          </cell>
          <cell r="E75">
            <v>0.88380104226673695</v>
          </cell>
          <cell r="H75">
            <v>-5.3990688053685894</v>
          </cell>
        </row>
      </sheetData>
      <sheetData sheetId="12">
        <row r="25">
          <cell r="F25">
            <v>9720.9627586554707</v>
          </cell>
        </row>
        <row r="50">
          <cell r="F50">
            <v>5059.3291820927298</v>
          </cell>
        </row>
        <row r="75">
          <cell r="C75">
            <v>0.77203140160655903</v>
          </cell>
          <cell r="E75">
            <v>1.0312023045573935</v>
          </cell>
          <cell r="H75">
            <v>-22.796859839344098</v>
          </cell>
        </row>
      </sheetData>
      <sheetData sheetId="13">
        <row r="25">
          <cell r="F25">
            <v>6855.9403453658506</v>
          </cell>
        </row>
        <row r="50">
          <cell r="F50">
            <v>3212.42110021698</v>
          </cell>
        </row>
        <row r="75">
          <cell r="C75">
            <v>0.68875510658886896</v>
          </cell>
          <cell r="E75">
            <v>1.12969241427306</v>
          </cell>
          <cell r="H75">
            <v>-31.124489341113105</v>
          </cell>
        </row>
      </sheetData>
      <sheetData sheetId="14">
        <row r="25">
          <cell r="F25">
            <v>12605.67802048038</v>
          </cell>
        </row>
        <row r="50">
          <cell r="F50">
            <v>4949.5838142229004</v>
          </cell>
        </row>
        <row r="75">
          <cell r="C75">
            <v>0.97169906774006409</v>
          </cell>
          <cell r="H75">
            <v>-2.8300932259935907</v>
          </cell>
        </row>
      </sheetData>
      <sheetData sheetId="15">
        <row r="25">
          <cell r="F25">
            <v>56987.324304573434</v>
          </cell>
        </row>
        <row r="50">
          <cell r="F50">
            <v>18974.762219463821</v>
          </cell>
        </row>
        <row r="75">
          <cell r="C75">
            <v>1.0074395745428151</v>
          </cell>
          <cell r="E75">
            <v>0.93686804976041804</v>
          </cell>
          <cell r="H75">
            <v>0.7439574542815075</v>
          </cell>
        </row>
      </sheetData>
      <sheetData sheetId="16">
        <row r="25">
          <cell r="F25">
            <v>20451.481795700063</v>
          </cell>
        </row>
        <row r="50">
          <cell r="F50">
            <v>1987.1932469255501</v>
          </cell>
        </row>
        <row r="75">
          <cell r="C75">
            <v>1.0116909184510268</v>
          </cell>
          <cell r="E75">
            <v>1.0951378679534352</v>
          </cell>
          <cell r="H75">
            <v>1.1690918451026766</v>
          </cell>
        </row>
      </sheetData>
      <sheetData sheetId="17">
        <row r="25">
          <cell r="F25">
            <v>19287.197302558121</v>
          </cell>
        </row>
        <row r="50">
          <cell r="F50">
            <v>5422.7859115698993</v>
          </cell>
        </row>
        <row r="75">
          <cell r="C75">
            <v>0.96060139435929126</v>
          </cell>
          <cell r="E75">
            <v>0.88611248400324316</v>
          </cell>
          <cell r="H75">
            <v>-3.9398605640708739</v>
          </cell>
        </row>
      </sheetData>
      <sheetData sheetId="18">
        <row r="25">
          <cell r="F25">
            <v>179889.57391313635</v>
          </cell>
        </row>
        <row r="50">
          <cell r="F50">
            <v>68622.57253261187</v>
          </cell>
        </row>
        <row r="75">
          <cell r="C75">
            <v>0.98893352735480533</v>
          </cell>
          <cell r="E75">
            <v>1.0493648756545388</v>
          </cell>
          <cell r="H75">
            <v>-1.1066472645194669</v>
          </cell>
        </row>
      </sheetData>
      <sheetData sheetId="19">
        <row r="25">
          <cell r="F25">
            <v>21690.952134537183</v>
          </cell>
        </row>
        <row r="50">
          <cell r="F50">
            <v>9887.1395764471708</v>
          </cell>
        </row>
        <row r="75">
          <cell r="C75">
            <v>0.95633220208713687</v>
          </cell>
          <cell r="E75">
            <v>0.99682209734518334</v>
          </cell>
          <cell r="H75">
            <v>-4.3667797912863122</v>
          </cell>
        </row>
      </sheetData>
      <sheetData sheetId="20">
        <row r="25">
          <cell r="F25">
            <v>10337.82037172421</v>
          </cell>
        </row>
        <row r="50">
          <cell r="F50">
            <v>4949.5177677274105</v>
          </cell>
        </row>
        <row r="75">
          <cell r="C75">
            <v>0.88423216569676799</v>
          </cell>
          <cell r="E75">
            <v>1.0463574764194423</v>
          </cell>
          <cell r="H75">
            <v>-11.5767834303232</v>
          </cell>
        </row>
      </sheetData>
      <sheetData sheetId="2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abela 1"/>
      <sheetName val="Tabela 2"/>
      <sheetName val="Tabela 3"/>
      <sheetName val="Tabela 4"/>
      <sheetName val="Tabela 5"/>
      <sheetName val="Tabela 6"/>
      <sheetName val="Tabela 7"/>
      <sheetName val="Tabela 8"/>
      <sheetName val="Tabela 9"/>
      <sheetName val="Tabela 10"/>
    </sheetNames>
    <sheetDataSet>
      <sheetData sheetId="0"/>
      <sheetData sheetId="1">
        <row r="38">
          <cell r="T38">
            <v>265847.33400269988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Valor Adicionado Bruto "/>
      <sheetName val="Agropecuária"/>
      <sheetName val="Indústria "/>
      <sheetName val="Tabela33.3"/>
      <sheetName val="Tabela33.4"/>
      <sheetName val="Tabela33.5"/>
      <sheetName val="Tabela33.6"/>
      <sheetName val="Serviços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/>
      <sheetData sheetId="1">
        <row r="72">
          <cell r="J72">
            <v>0.9788809129700704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3"/>
    </sheetNames>
    <sheetDataSet>
      <sheetData sheetId="0" refreshError="1">
        <row r="10">
          <cell r="P10">
            <v>1.2207778227194321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"/>
      <sheetName val="IMPOSTOS"/>
      <sheetName val="Tabela32.1"/>
      <sheetName val="VAB 2002 a 2019"/>
      <sheetName val="Agropecuária"/>
      <sheetName val="Indústria"/>
      <sheetName val="Tabela32.3"/>
      <sheetName val="Tabela32.4"/>
      <sheetName val="Tabela32.5"/>
      <sheetName val="Tabela32.6"/>
      <sheetName val="Serviços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0" refreshError="1"/>
      <sheetData sheetId="1" refreshError="1">
        <row r="22">
          <cell r="H22">
            <v>163.83502816906005</v>
          </cell>
          <cell r="J22">
            <v>309.83081365598741</v>
          </cell>
          <cell r="M22">
            <v>3.7029213783941057</v>
          </cell>
        </row>
        <row r="42">
          <cell r="D42">
            <v>2.0602801433595275</v>
          </cell>
        </row>
      </sheetData>
      <sheetData sheetId="2" refreshError="1">
        <row r="9">
          <cell r="R9">
            <v>2.9722211064702591</v>
          </cell>
        </row>
        <row r="21">
          <cell r="C21">
            <v>1.0365932807699001</v>
          </cell>
          <cell r="H21">
            <v>183.25965481570401</v>
          </cell>
        </row>
      </sheetData>
      <sheetData sheetId="3" refreshError="1"/>
      <sheetData sheetId="4" refreshError="1"/>
      <sheetData sheetId="5" refreshError="1">
        <row r="24">
          <cell r="F24">
            <v>1762.9666089588002</v>
          </cell>
        </row>
        <row r="48">
          <cell r="F48">
            <v>770.57302485671994</v>
          </cell>
        </row>
        <row r="72">
          <cell r="F72">
            <v>992.39358410208013</v>
          </cell>
        </row>
      </sheetData>
      <sheetData sheetId="6" refreshError="1">
        <row r="24">
          <cell r="F24">
            <v>22874.788895253259</v>
          </cell>
        </row>
        <row r="48">
          <cell r="F48">
            <v>13421.180864752001</v>
          </cell>
        </row>
        <row r="72">
          <cell r="F72">
            <v>9453.6080305012583</v>
          </cell>
        </row>
      </sheetData>
      <sheetData sheetId="7" refreshError="1">
        <row r="24">
          <cell r="F24">
            <v>64.694483838790006</v>
          </cell>
        </row>
      </sheetData>
      <sheetData sheetId="8" refreshError="1">
        <row r="24">
          <cell r="F24">
            <v>6806.9012349062705</v>
          </cell>
        </row>
        <row r="48">
          <cell r="F48">
            <v>4601.51092733523</v>
          </cell>
        </row>
        <row r="72">
          <cell r="F72">
            <v>2205.39030757104</v>
          </cell>
        </row>
      </sheetData>
      <sheetData sheetId="9" refreshError="1">
        <row r="24">
          <cell r="F24">
            <v>5682.76861889879</v>
          </cell>
        </row>
        <row r="48">
          <cell r="F48">
            <v>3358.2398607815699</v>
          </cell>
        </row>
        <row r="72">
          <cell r="F72">
            <v>2324.5287581172206</v>
          </cell>
        </row>
      </sheetData>
      <sheetData sheetId="10" refreshError="1">
        <row r="24">
          <cell r="F24">
            <v>10320.424557609409</v>
          </cell>
        </row>
        <row r="48">
          <cell r="F48">
            <v>5420.6819386912202</v>
          </cell>
        </row>
        <row r="72">
          <cell r="F72">
            <v>4899.7426189181888</v>
          </cell>
        </row>
      </sheetData>
      <sheetData sheetId="11" refreshError="1">
        <row r="24">
          <cell r="F24">
            <v>373640.95753032318</v>
          </cell>
        </row>
        <row r="48">
          <cell r="F48">
            <v>141159.85531549877</v>
          </cell>
        </row>
        <row r="72">
          <cell r="F72">
            <v>232481.10221482435</v>
          </cell>
        </row>
      </sheetData>
      <sheetData sheetId="12" refreshError="1">
        <row r="24">
          <cell r="F24">
            <v>24661.88764422329</v>
          </cell>
        </row>
        <row r="48">
          <cell r="F48">
            <v>9049.7829910518394</v>
          </cell>
        </row>
      </sheetData>
      <sheetData sheetId="13" refreshError="1">
        <row r="24">
          <cell r="F24">
            <v>12044.257328187201</v>
          </cell>
        </row>
        <row r="48">
          <cell r="F48">
            <v>6188.8205919787706</v>
          </cell>
        </row>
        <row r="71">
          <cell r="F71">
            <v>5874.1599958673187</v>
          </cell>
        </row>
        <row r="72">
          <cell r="F72">
            <v>5855.4367362084304</v>
          </cell>
        </row>
      </sheetData>
      <sheetData sheetId="14" refreshError="1">
        <row r="48">
          <cell r="F48">
            <v>3306.3214789142198</v>
          </cell>
        </row>
      </sheetData>
      <sheetData sheetId="15" refreshError="1">
        <row r="24">
          <cell r="F24">
            <v>13705.913253824829</v>
          </cell>
        </row>
        <row r="48">
          <cell r="F48">
            <v>6028.1564675647605</v>
          </cell>
        </row>
      </sheetData>
      <sheetData sheetId="16" refreshError="1">
        <row r="24">
          <cell r="F24">
            <v>58992.3764708893</v>
          </cell>
        </row>
        <row r="48">
          <cell r="F48">
            <v>18717.918226098511</v>
          </cell>
        </row>
      </sheetData>
      <sheetData sheetId="17" refreshError="1">
        <row r="24">
          <cell r="F24">
            <v>18249.114477118223</v>
          </cell>
        </row>
        <row r="48">
          <cell r="F48">
            <v>1583.70724170225</v>
          </cell>
        </row>
      </sheetData>
      <sheetData sheetId="18" refreshError="1">
        <row r="24">
          <cell r="F24">
            <v>23001.754646025242</v>
          </cell>
        </row>
        <row r="48">
          <cell r="F48">
            <v>6713.6943403436808</v>
          </cell>
        </row>
      </sheetData>
      <sheetData sheetId="19" refreshError="1">
        <row r="24">
          <cell r="F24">
            <v>181346.3688713896</v>
          </cell>
        </row>
      </sheetData>
      <sheetData sheetId="20" refreshError="1">
        <row r="24">
          <cell r="F24">
            <v>22600.167230237359</v>
          </cell>
        </row>
        <row r="48">
          <cell r="F48">
            <v>10218.0227337714</v>
          </cell>
        </row>
      </sheetData>
      <sheetData sheetId="21" refreshError="1">
        <row r="23">
          <cell r="F23">
            <v>10542.915230940229</v>
          </cell>
        </row>
        <row r="24">
          <cell r="F24">
            <v>11050.099492354369</v>
          </cell>
        </row>
        <row r="48">
          <cell r="F48">
            <v>5226.3110995305697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11"/>
  <sheetViews>
    <sheetView showGridLines="0" tabSelected="1" workbookViewId="0">
      <selection activeCell="A25" sqref="A25"/>
    </sheetView>
  </sheetViews>
  <sheetFormatPr defaultRowHeight="15"/>
  <cols>
    <col min="1" max="1" width="166" customWidth="1"/>
  </cols>
  <sheetData>
    <row r="1" spans="1:1">
      <c r="A1" s="118" t="s">
        <v>53</v>
      </c>
    </row>
    <row r="2" spans="1:1" s="187" customFormat="1" ht="17.100000000000001" customHeight="1">
      <c r="A2" s="195" t="s">
        <v>54</v>
      </c>
    </row>
    <row r="3" spans="1:1" ht="17.100000000000001" customHeight="1">
      <c r="A3" s="149" t="s">
        <v>47</v>
      </c>
    </row>
    <row r="4" spans="1:1" ht="17.100000000000001" customHeight="1">
      <c r="A4" s="149" t="s">
        <v>48</v>
      </c>
    </row>
    <row r="5" spans="1:1" ht="17.100000000000001" customHeight="1">
      <c r="A5" s="149" t="s">
        <v>49</v>
      </c>
    </row>
    <row r="6" spans="1:1" ht="17.100000000000001" customHeight="1">
      <c r="A6" s="149" t="s">
        <v>55</v>
      </c>
    </row>
    <row r="7" spans="1:1" ht="17.100000000000001" customHeight="1">
      <c r="A7" s="149" t="s">
        <v>56</v>
      </c>
    </row>
    <row r="8" spans="1:1" ht="17.100000000000001" customHeight="1">
      <c r="A8" s="149" t="s">
        <v>50</v>
      </c>
    </row>
    <row r="9" spans="1:1" ht="17.100000000000001" customHeight="1">
      <c r="A9" s="149" t="s">
        <v>51</v>
      </c>
    </row>
    <row r="10" spans="1:1" ht="17.100000000000001" customHeight="1">
      <c r="A10" s="149" t="s">
        <v>52</v>
      </c>
    </row>
    <row r="11" spans="1:1">
      <c r="A11" s="141"/>
    </row>
  </sheetData>
  <hyperlinks>
    <hyperlink ref="A3" location="'Tabela 2'!A1" display="Tabela 2 - Valor bruto da produção segundo os setores e as atividades econômicas - Distrito Federal - 2002-2019"/>
    <hyperlink ref="A4" location="'Tabela 3'!A1" display="Tabela 3 - Consumo intermediário segundo os setores e as atividades econômicas - Distrito Federal - 2002-2019"/>
    <hyperlink ref="A5" location="'Tabela 4'!A1" display="Tabela 4 - Produto Interno Bruto e valor adicionado bruto segundo os setores e as atividades econômicas - Distrito Federal - 2002-2019"/>
    <hyperlink ref="A6" location="'Tabela 5'!A1" display="Tabela 5 - Variação em volume do Produto Interno Bruto e do valor adicionado bruto segundo os setores e as atividades econômicas - Distrito Federal - 2003-2019"/>
    <hyperlink ref="A8" location="'Tabela 7'!A1" display="Tabela 7 - Participação dos setores e atividades econômicas no valor adicionado bruto  - Distrito Federal - 2002-2019"/>
    <hyperlink ref="A9" location="'Tabela 8'!A1" display="Tabela 8 - Participação do Produto Interno Bruto e do valor adicionado bruto do Distrito Federal no Brasil, segundo os setores e as atividades econômicas -  2002-2019"/>
    <hyperlink ref="A10" location="'Tabela 9'!A1" display="Tabela 9  - Série encadeada do deflator do Produto Interno Bruto e do valor adicionado bruto a preços básicos, segundo os setores e as atividades econômicas - Distrito Federal - 2002-2019"/>
    <hyperlink ref="A2" location="'Tabela 1'!A1" display="Tabela 1 - 9alor corrente e Variação em volume  dos componentes do Produto Interno Bruto segundo a ótica da produção - Brasil e Distrito Federal - 2002 a 2019"/>
    <hyperlink ref="A7" location="'Tabela 6'!A1" display="Tabela 6  - Série encadeada do volume do Produto Interno Bruto e do valor adicionado bruto segundo os setores e as atividades econômicas - Distrito Federal - 2002-2019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28"/>
  <sheetViews>
    <sheetView showGridLines="0" zoomScale="85" zoomScaleNormal="85" workbookViewId="0">
      <selection activeCell="A2" sqref="A2:XFD2"/>
    </sheetView>
  </sheetViews>
  <sheetFormatPr defaultRowHeight="15"/>
  <cols>
    <col min="1" max="1" width="53.7109375" customWidth="1"/>
    <col min="2" max="13" width="11.7109375" customWidth="1"/>
    <col min="14" max="14" width="11.7109375" style="48" customWidth="1"/>
    <col min="15" max="15" width="11.7109375" customWidth="1"/>
    <col min="16" max="16" width="11.7109375" style="49" customWidth="1"/>
    <col min="17" max="17" width="11.7109375" customWidth="1"/>
    <col min="18" max="20" width="11.5703125" customWidth="1"/>
    <col min="21" max="21" width="12" bestFit="1" customWidth="1"/>
  </cols>
  <sheetData>
    <row r="1" spans="1:38" s="49" customFormat="1"/>
    <row r="2" spans="1:38" s="75" customFormat="1" ht="30" customHeight="1">
      <c r="A2" s="202" t="s">
        <v>52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49"/>
    </row>
    <row r="3" spans="1:38" s="75" customForma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148"/>
      <c r="T3" s="149" t="s">
        <v>63</v>
      </c>
      <c r="U3" s="49"/>
    </row>
    <row r="4" spans="1:38" ht="24.95" customHeight="1">
      <c r="A4" s="228" t="s">
        <v>4</v>
      </c>
      <c r="B4" s="241" t="s">
        <v>28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49"/>
    </row>
    <row r="5" spans="1:38" ht="24.95" customHeight="1">
      <c r="A5" s="229"/>
      <c r="B5" s="138">
        <v>2002</v>
      </c>
      <c r="C5" s="139">
        <v>2003</v>
      </c>
      <c r="D5" s="139">
        <v>2004</v>
      </c>
      <c r="E5" s="139">
        <v>2005</v>
      </c>
      <c r="F5" s="139">
        <v>2006</v>
      </c>
      <c r="G5" s="139">
        <v>2007</v>
      </c>
      <c r="H5" s="139">
        <v>2008</v>
      </c>
      <c r="I5" s="139">
        <v>2009</v>
      </c>
      <c r="J5" s="139">
        <v>2010</v>
      </c>
      <c r="K5" s="139">
        <v>2011</v>
      </c>
      <c r="L5" s="139">
        <v>2012</v>
      </c>
      <c r="M5" s="139">
        <v>2013</v>
      </c>
      <c r="N5" s="140">
        <v>2014</v>
      </c>
      <c r="O5" s="140">
        <v>2015</v>
      </c>
      <c r="P5" s="140">
        <v>2016</v>
      </c>
      <c r="Q5" s="140">
        <v>2017</v>
      </c>
      <c r="R5" s="140">
        <v>2018</v>
      </c>
      <c r="S5" s="140">
        <v>2019</v>
      </c>
      <c r="T5" s="140">
        <v>2020</v>
      </c>
      <c r="U5" s="49"/>
    </row>
    <row r="6" spans="1:38" ht="21.95" customHeight="1">
      <c r="A6" s="16" t="s">
        <v>13</v>
      </c>
      <c r="B6" s="17">
        <v>100</v>
      </c>
      <c r="C6" s="17">
        <v>118.61751202689774</v>
      </c>
      <c r="D6" s="17">
        <v>140.89126197699386</v>
      </c>
      <c r="E6" s="17">
        <v>114.24009393948208</v>
      </c>
      <c r="F6" s="17">
        <v>112.46167391839388</v>
      </c>
      <c r="G6" s="17">
        <v>143.97318788985928</v>
      </c>
      <c r="H6" s="17">
        <v>195.84252411237085</v>
      </c>
      <c r="I6" s="17">
        <v>175.99506986705336</v>
      </c>
      <c r="J6" s="17">
        <v>192.4272574589381</v>
      </c>
      <c r="K6" s="17">
        <v>262.70863583334381</v>
      </c>
      <c r="L6" s="17">
        <v>267.80746490647641</v>
      </c>
      <c r="M6" s="17">
        <v>314.37057869585811</v>
      </c>
      <c r="N6" s="17">
        <v>277.38722634142914</v>
      </c>
      <c r="O6" s="17">
        <v>316.98089479127088</v>
      </c>
      <c r="P6" s="17">
        <v>428.12902771439718</v>
      </c>
      <c r="Q6" s="17">
        <v>359.17320775958035</v>
      </c>
      <c r="R6" s="17">
        <v>476.52618940380887</v>
      </c>
      <c r="S6" s="17">
        <v>457.12594580174994</v>
      </c>
      <c r="T6" s="17">
        <f>S6*[5]AGROPECUÁRIA!$E$75</f>
        <v>624.30188784096254</v>
      </c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</row>
    <row r="7" spans="1:38" ht="21.95" customHeight="1">
      <c r="A7" s="16" t="s">
        <v>14</v>
      </c>
      <c r="B7" s="18">
        <v>100</v>
      </c>
      <c r="C7" s="18">
        <v>100.76812382572815</v>
      </c>
      <c r="D7" s="18">
        <v>120.50828069958835</v>
      </c>
      <c r="E7" s="18">
        <v>140.60243039448696</v>
      </c>
      <c r="F7" s="18">
        <v>123.66853986144622</v>
      </c>
      <c r="G7" s="18">
        <v>122.29044110857049</v>
      </c>
      <c r="H7" s="18">
        <v>123.43476128524679</v>
      </c>
      <c r="I7" s="18">
        <v>154.86904182481314</v>
      </c>
      <c r="J7" s="18">
        <v>169.26512881105347</v>
      </c>
      <c r="K7" s="18">
        <v>158.71712160947774</v>
      </c>
      <c r="L7" s="18">
        <v>161.61054539904416</v>
      </c>
      <c r="M7" s="18">
        <v>155.29081959792157</v>
      </c>
      <c r="N7" s="18">
        <v>195.18955461935639</v>
      </c>
      <c r="O7" s="18">
        <v>185.90686463994592</v>
      </c>
      <c r="P7" s="18">
        <v>188.50776066767602</v>
      </c>
      <c r="Q7" s="18">
        <v>180.148661685241</v>
      </c>
      <c r="R7" s="18">
        <v>198.13267794413417</v>
      </c>
      <c r="S7" s="176">
        <v>188.54558585300424</v>
      </c>
      <c r="T7" s="176">
        <f>S7*'[5]INDÚSTRIA '!$E$74</f>
        <v>220.03596341736105</v>
      </c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</row>
    <row r="8" spans="1:38" ht="21.95" customHeight="1">
      <c r="A8" s="9" t="s">
        <v>25</v>
      </c>
      <c r="B8" s="20">
        <v>100</v>
      </c>
      <c r="C8" s="20">
        <v>1204.5100774513633</v>
      </c>
      <c r="D8" s="20">
        <v>1623.8832667387651</v>
      </c>
      <c r="E8" s="20">
        <v>2149.3474535213486</v>
      </c>
      <c r="F8" s="20">
        <v>175.1281267506358</v>
      </c>
      <c r="G8" s="20">
        <v>252.27901748166636</v>
      </c>
      <c r="H8" s="20">
        <v>368.05873273468961</v>
      </c>
      <c r="I8" s="20">
        <v>506.09770564153456</v>
      </c>
      <c r="J8" s="20">
        <v>695.29942984233674</v>
      </c>
      <c r="K8" s="20">
        <v>512.05170801725171</v>
      </c>
      <c r="L8" s="20">
        <v>451.28627959707393</v>
      </c>
      <c r="M8" s="20">
        <v>615.90958916847205</v>
      </c>
      <c r="N8" s="20">
        <v>546.23265811378712</v>
      </c>
      <c r="O8" s="20">
        <v>462.92016513928587</v>
      </c>
      <c r="P8" s="20">
        <v>875.13475708087412</v>
      </c>
      <c r="Q8" s="20">
        <v>374.47857246759764</v>
      </c>
      <c r="R8" s="20">
        <v>646.72288917543051</v>
      </c>
      <c r="S8" s="20">
        <v>734.01006743174048</v>
      </c>
      <c r="T8" s="20">
        <f>S8*[5]Tabela32.3!$E$75</f>
        <v>335.41752436204422</v>
      </c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</row>
    <row r="9" spans="1:38" ht="21.95" customHeight="1">
      <c r="A9" s="9" t="s">
        <v>5</v>
      </c>
      <c r="B9" s="20">
        <v>100</v>
      </c>
      <c r="C9" s="20">
        <v>150.52564204732192</v>
      </c>
      <c r="D9" s="20">
        <v>125.72182253771518</v>
      </c>
      <c r="E9" s="20">
        <v>132.15680603173365</v>
      </c>
      <c r="F9" s="20">
        <v>124.92543959402121</v>
      </c>
      <c r="G9" s="20">
        <v>114.18944276600465</v>
      </c>
      <c r="H9" s="20">
        <v>152.9096627307255</v>
      </c>
      <c r="I9" s="20">
        <v>173.75092123825672</v>
      </c>
      <c r="J9" s="20">
        <v>159.36917254534652</v>
      </c>
      <c r="K9" s="20">
        <v>170.71634188170063</v>
      </c>
      <c r="L9" s="20">
        <v>169.33134974630266</v>
      </c>
      <c r="M9" s="20">
        <v>146.37001115653993</v>
      </c>
      <c r="N9" s="20">
        <v>233.30850799867855</v>
      </c>
      <c r="O9" s="20">
        <v>200.03654161552663</v>
      </c>
      <c r="P9" s="20">
        <v>190.28759877886725</v>
      </c>
      <c r="Q9" s="20">
        <v>185.57759842795264</v>
      </c>
      <c r="R9" s="20">
        <v>247.13113107913571</v>
      </c>
      <c r="S9" s="20">
        <v>183.48952390389996</v>
      </c>
      <c r="T9" s="20">
        <f>S9*[5]Tabela32.4!$E$75</f>
        <v>206.59266140616728</v>
      </c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</row>
    <row r="10" spans="1:38" ht="33" customHeight="1">
      <c r="A10" s="8" t="s">
        <v>6</v>
      </c>
      <c r="B10" s="21">
        <v>100</v>
      </c>
      <c r="C10" s="21">
        <v>149.60192930537553</v>
      </c>
      <c r="D10" s="21">
        <v>182.87238291581608</v>
      </c>
      <c r="E10" s="21">
        <v>185.05670366775033</v>
      </c>
      <c r="F10" s="21">
        <v>172.90195096655944</v>
      </c>
      <c r="G10" s="21">
        <v>196.91277244468736</v>
      </c>
      <c r="H10" s="21">
        <v>136.21667910645667</v>
      </c>
      <c r="I10" s="21">
        <v>137.97706565959936</v>
      </c>
      <c r="J10" s="21">
        <v>152.24588195649525</v>
      </c>
      <c r="K10" s="21">
        <v>125.77461500843454</v>
      </c>
      <c r="L10" s="21">
        <v>131.39987133537642</v>
      </c>
      <c r="M10" s="21">
        <v>126.92769393443032</v>
      </c>
      <c r="N10" s="21">
        <v>163.37780604305306</v>
      </c>
      <c r="O10" s="21">
        <v>199.96660012826302</v>
      </c>
      <c r="P10" s="21">
        <v>164.36872378085016</v>
      </c>
      <c r="Q10" s="20">
        <v>201.65280302891173</v>
      </c>
      <c r="R10" s="20">
        <v>188.6510963322103</v>
      </c>
      <c r="S10" s="20">
        <v>235.6094547750256</v>
      </c>
      <c r="T10" s="20">
        <f>S10*[5]Tabela32.5!$E$75</f>
        <v>234.82355037657604</v>
      </c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</row>
    <row r="11" spans="1:38" ht="21.95" customHeight="1">
      <c r="A11" s="9" t="s">
        <v>7</v>
      </c>
      <c r="B11" s="20">
        <v>100</v>
      </c>
      <c r="C11" s="20">
        <v>66.305110162406478</v>
      </c>
      <c r="D11" s="20">
        <v>94.008877026872213</v>
      </c>
      <c r="E11" s="20">
        <v>122.82720111877376</v>
      </c>
      <c r="F11" s="20">
        <v>103.0795313092358</v>
      </c>
      <c r="G11" s="20">
        <v>96.693489649680089</v>
      </c>
      <c r="H11" s="20">
        <v>101.14762445215425</v>
      </c>
      <c r="I11" s="20">
        <v>143.03544806626027</v>
      </c>
      <c r="J11" s="20">
        <v>166.02160048274652</v>
      </c>
      <c r="K11" s="20">
        <v>152.74516436027668</v>
      </c>
      <c r="L11" s="20">
        <v>156.29611569315671</v>
      </c>
      <c r="M11" s="20">
        <v>155.39592630776289</v>
      </c>
      <c r="N11" s="20">
        <v>177.29194380241927</v>
      </c>
      <c r="O11" s="20">
        <v>164.51848873523744</v>
      </c>
      <c r="P11" s="20">
        <v>184.01023780995146</v>
      </c>
      <c r="Q11" s="20">
        <v>160.05450765963585</v>
      </c>
      <c r="R11" s="20">
        <v>169.67240660625689</v>
      </c>
      <c r="S11" s="20">
        <v>163.5984269765612</v>
      </c>
      <c r="T11" s="20">
        <f>S11*[5]Tabela32.6!$E$75</f>
        <v>208.25101055251974</v>
      </c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</row>
    <row r="12" spans="1:38" ht="21.95" customHeight="1">
      <c r="A12" s="1" t="s">
        <v>15</v>
      </c>
      <c r="B12" s="18">
        <v>100</v>
      </c>
      <c r="C12" s="18">
        <v>106.36828341577673</v>
      </c>
      <c r="D12" s="18">
        <v>116.11091699447458</v>
      </c>
      <c r="E12" s="18">
        <v>122.37541260143098</v>
      </c>
      <c r="F12" s="18">
        <v>133.58577796473577</v>
      </c>
      <c r="G12" s="18">
        <v>140.44569012648066</v>
      </c>
      <c r="H12" s="18">
        <v>157.44812731020551</v>
      </c>
      <c r="I12" s="18">
        <v>167.77369719007064</v>
      </c>
      <c r="J12" s="18">
        <v>184.3303456894682</v>
      </c>
      <c r="K12" s="18">
        <v>194.14458442347561</v>
      </c>
      <c r="L12" s="18">
        <v>203.21452001362573</v>
      </c>
      <c r="M12" s="18">
        <v>215.04089760256366</v>
      </c>
      <c r="N12" s="18">
        <v>237.78036672259927</v>
      </c>
      <c r="O12" s="18">
        <v>262.45386224094545</v>
      </c>
      <c r="P12" s="18">
        <v>290.98367996492186</v>
      </c>
      <c r="Q12" s="17">
        <v>304.19497440938477</v>
      </c>
      <c r="R12" s="17">
        <v>313.03110009165016</v>
      </c>
      <c r="S12" s="17">
        <v>331.76105986090585</v>
      </c>
      <c r="T12" s="17">
        <f>S12*'[5]SERVIÇOS '!$E$74</f>
        <v>334.3067741649154</v>
      </c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1:38" ht="33" customHeight="1">
      <c r="A13" s="8" t="s">
        <v>30</v>
      </c>
      <c r="B13" s="21">
        <v>100</v>
      </c>
      <c r="C13" s="21">
        <v>145.59794829002263</v>
      </c>
      <c r="D13" s="21">
        <v>150.11840007007146</v>
      </c>
      <c r="E13" s="21">
        <v>183.29034123413859</v>
      </c>
      <c r="F13" s="21">
        <v>189.33729352763874</v>
      </c>
      <c r="G13" s="21">
        <v>209.15641266668845</v>
      </c>
      <c r="H13" s="21">
        <v>273.75136559072786</v>
      </c>
      <c r="I13" s="21">
        <v>290.00954551045106</v>
      </c>
      <c r="J13" s="21">
        <v>332.49674720062382</v>
      </c>
      <c r="K13" s="21">
        <v>359.3734353496144</v>
      </c>
      <c r="L13" s="21">
        <v>450.64216005502431</v>
      </c>
      <c r="M13" s="21">
        <v>427.66908342599032</v>
      </c>
      <c r="N13" s="21">
        <v>469.70486210586967</v>
      </c>
      <c r="O13" s="21">
        <v>504.75326138456063</v>
      </c>
      <c r="P13" s="21">
        <v>561.43418757217296</v>
      </c>
      <c r="Q13" s="21">
        <v>564.76460418037243</v>
      </c>
      <c r="R13" s="21">
        <v>592.69406763322024</v>
      </c>
      <c r="S13" s="21">
        <v>725.2248765053763</v>
      </c>
      <c r="T13" s="21">
        <f>S13*[5]Tabela32.7!$E$75</f>
        <v>640.95450173321717</v>
      </c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</row>
    <row r="14" spans="1:38" ht="21.95" customHeight="1">
      <c r="A14" s="9" t="s">
        <v>8</v>
      </c>
      <c r="B14" s="20">
        <v>100</v>
      </c>
      <c r="C14" s="20">
        <v>70.22945323073327</v>
      </c>
      <c r="D14" s="20">
        <v>78.525600413257465</v>
      </c>
      <c r="E14" s="20">
        <v>78.966050760947894</v>
      </c>
      <c r="F14" s="20">
        <v>99.803263555626643</v>
      </c>
      <c r="G14" s="20">
        <v>117.37283065354205</v>
      </c>
      <c r="H14" s="20">
        <v>146.72282075800391</v>
      </c>
      <c r="I14" s="20">
        <v>161.61711017979982</v>
      </c>
      <c r="J14" s="20">
        <v>192.84420099022665</v>
      </c>
      <c r="K14" s="20">
        <v>208.63801113352397</v>
      </c>
      <c r="L14" s="20">
        <v>224.5093107035942</v>
      </c>
      <c r="M14" s="20">
        <v>219.34370635551446</v>
      </c>
      <c r="N14" s="20">
        <v>217.75336486213661</v>
      </c>
      <c r="O14" s="20">
        <v>237.28807391962272</v>
      </c>
      <c r="P14" s="20">
        <v>317.25926058639158</v>
      </c>
      <c r="Q14" s="20">
        <v>336.08579709515192</v>
      </c>
      <c r="R14" s="20">
        <v>350.39375128397756</v>
      </c>
      <c r="S14" s="20">
        <v>357.5499119370341</v>
      </c>
      <c r="T14" s="20">
        <f>S14*[5]Tabela32.8!$E$75</f>
        <v>368.70629318376263</v>
      </c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</row>
    <row r="15" spans="1:38" ht="21.95" customHeight="1">
      <c r="A15" s="9" t="s">
        <v>31</v>
      </c>
      <c r="B15" s="20">
        <v>100</v>
      </c>
      <c r="C15" s="20">
        <v>91.993949974803726</v>
      </c>
      <c r="D15" s="20">
        <v>90.82269943136366</v>
      </c>
      <c r="E15" s="20">
        <v>107.02377630793853</v>
      </c>
      <c r="F15" s="20">
        <v>101.92640397838312</v>
      </c>
      <c r="G15" s="20">
        <v>141.32328131487367</v>
      </c>
      <c r="H15" s="20">
        <v>175.57950650842676</v>
      </c>
      <c r="I15" s="20">
        <v>167.84343006204261</v>
      </c>
      <c r="J15" s="20">
        <v>223.55466743268829</v>
      </c>
      <c r="K15" s="20">
        <v>214.86205924291122</v>
      </c>
      <c r="L15" s="20">
        <v>201.69542956013495</v>
      </c>
      <c r="M15" s="20">
        <v>262.61865621734461</v>
      </c>
      <c r="N15" s="20">
        <v>293.33912782308641</v>
      </c>
      <c r="O15" s="20">
        <v>312.43781137847662</v>
      </c>
      <c r="P15" s="20">
        <v>309.66428653185852</v>
      </c>
      <c r="Q15" s="20">
        <v>343.8795017469422</v>
      </c>
      <c r="R15" s="20">
        <v>359.80210793930979</v>
      </c>
      <c r="S15" s="20">
        <v>386.209783008096</v>
      </c>
      <c r="T15" s="20">
        <f>S15*[5]Tabela32.8!$E$75</f>
        <v>398.26041828055946</v>
      </c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</row>
    <row r="16" spans="1:38" ht="21.95" customHeight="1">
      <c r="A16" s="9" t="s">
        <v>32</v>
      </c>
      <c r="B16" s="20">
        <v>100</v>
      </c>
      <c r="C16" s="20">
        <v>127.41022262659246</v>
      </c>
      <c r="D16" s="20">
        <v>140.18728082500314</v>
      </c>
      <c r="E16" s="20">
        <v>116.94371027518685</v>
      </c>
      <c r="F16" s="20">
        <v>152.13510272072676</v>
      </c>
      <c r="G16" s="20">
        <v>142.5356368680423</v>
      </c>
      <c r="H16" s="20">
        <v>159.29462178395596</v>
      </c>
      <c r="I16" s="20">
        <v>171.11161352837055</v>
      </c>
      <c r="J16" s="20">
        <v>166.50106969136007</v>
      </c>
      <c r="K16" s="20">
        <v>166.59251997766631</v>
      </c>
      <c r="L16" s="20">
        <v>164.06206231122789</v>
      </c>
      <c r="M16" s="20">
        <v>199.57116737157497</v>
      </c>
      <c r="N16" s="20">
        <v>173.20093962698223</v>
      </c>
      <c r="O16" s="20">
        <v>202.08691774930853</v>
      </c>
      <c r="P16" s="20">
        <v>204.66238686647216</v>
      </c>
      <c r="Q16" s="20">
        <v>195.17558141071444</v>
      </c>
      <c r="R16" s="20">
        <v>200.64172629754714</v>
      </c>
      <c r="S16" s="20">
        <v>209.37361657953176</v>
      </c>
      <c r="T16" s="20">
        <f>S16*[5]Tabela32.9!$E$75</f>
        <v>236.52778639881322</v>
      </c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</row>
    <row r="17" spans="1:38" ht="33" customHeight="1">
      <c r="A17" s="8" t="s">
        <v>9</v>
      </c>
      <c r="B17" s="21">
        <v>100</v>
      </c>
      <c r="C17" s="21">
        <v>101.74755849449697</v>
      </c>
      <c r="D17" s="21">
        <v>105.91678771549668</v>
      </c>
      <c r="E17" s="21">
        <v>115.11815319149217</v>
      </c>
      <c r="F17" s="21">
        <v>116.44940916029007</v>
      </c>
      <c r="G17" s="21">
        <v>103.58135344749265</v>
      </c>
      <c r="H17" s="21">
        <v>105.42978526093978</v>
      </c>
      <c r="I17" s="21">
        <v>92.910971581444628</v>
      </c>
      <c r="J17" s="21">
        <v>109.27092991450539</v>
      </c>
      <c r="K17" s="21">
        <v>111.74246731152823</v>
      </c>
      <c r="L17" s="21">
        <v>119.96386458999589</v>
      </c>
      <c r="M17" s="21">
        <v>123.34750641186699</v>
      </c>
      <c r="N17" s="21">
        <v>147.64890935546867</v>
      </c>
      <c r="O17" s="21">
        <v>173.75716789957875</v>
      </c>
      <c r="P17" s="21">
        <v>208.44007730281265</v>
      </c>
      <c r="Q17" s="21">
        <v>218.3898061753037</v>
      </c>
      <c r="R17" s="21">
        <v>209.7704628109048</v>
      </c>
      <c r="S17" s="20">
        <v>224.94273485870158</v>
      </c>
      <c r="T17" s="20">
        <f>S17*[5]Tabela32.11!$E$75</f>
        <v>210.74166131484657</v>
      </c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</row>
    <row r="18" spans="1:38" ht="21.95" customHeight="1">
      <c r="A18" s="9" t="s">
        <v>10</v>
      </c>
      <c r="B18" s="20">
        <v>100</v>
      </c>
      <c r="C18" s="20">
        <v>105.78586686399211</v>
      </c>
      <c r="D18" s="20">
        <v>114.76023848067983</v>
      </c>
      <c r="E18" s="20">
        <v>115.34220383446493</v>
      </c>
      <c r="F18" s="20">
        <v>115.13161439457953</v>
      </c>
      <c r="G18" s="20">
        <v>141.98364811289818</v>
      </c>
      <c r="H18" s="20">
        <v>137.62963515872346</v>
      </c>
      <c r="I18" s="20">
        <v>156.22909362396419</v>
      </c>
      <c r="J18" s="20">
        <v>172.94482481342595</v>
      </c>
      <c r="K18" s="20">
        <v>195.87944351658615</v>
      </c>
      <c r="L18" s="20">
        <v>208.06200578928835</v>
      </c>
      <c r="M18" s="20">
        <v>211.75696566053145</v>
      </c>
      <c r="N18" s="20">
        <v>248.6221149259886</v>
      </c>
      <c r="O18" s="20">
        <v>264.15420122094122</v>
      </c>
      <c r="P18" s="20">
        <v>257.76633946822591</v>
      </c>
      <c r="Q18" s="20">
        <v>277.59331629173408</v>
      </c>
      <c r="R18" s="20">
        <v>288.91058317031633</v>
      </c>
      <c r="S18" s="20">
        <v>287.58340992923888</v>
      </c>
      <c r="T18" s="20">
        <f>S18*[5]Tabela32.12!$E$75</f>
        <v>314.94348240868544</v>
      </c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</row>
    <row r="19" spans="1:38" ht="33" customHeight="1">
      <c r="A19" s="8" t="s">
        <v>11</v>
      </c>
      <c r="B19" s="21">
        <v>100</v>
      </c>
      <c r="C19" s="21">
        <v>106.61963352782155</v>
      </c>
      <c r="D19" s="21">
        <v>122.20683483348482</v>
      </c>
      <c r="E19" s="21">
        <v>104.06867873532497</v>
      </c>
      <c r="F19" s="21">
        <v>115.75501658491937</v>
      </c>
      <c r="G19" s="21">
        <v>131.47763910012264</v>
      </c>
      <c r="H19" s="21">
        <v>154.12281165662483</v>
      </c>
      <c r="I19" s="21">
        <v>152.74189789567467</v>
      </c>
      <c r="J19" s="21">
        <v>185.55679159578142</v>
      </c>
      <c r="K19" s="21">
        <v>162.06582521687744</v>
      </c>
      <c r="L19" s="21">
        <v>190.35101577204108</v>
      </c>
      <c r="M19" s="21">
        <v>194.14674458437611</v>
      </c>
      <c r="N19" s="21">
        <v>228.42963442418431</v>
      </c>
      <c r="O19" s="21">
        <v>233.90075815936586</v>
      </c>
      <c r="P19" s="21">
        <v>263.38412873641431</v>
      </c>
      <c r="Q19" s="21">
        <v>250.10948356311872</v>
      </c>
      <c r="R19" s="21">
        <v>251.44957685517912</v>
      </c>
      <c r="S19" s="21">
        <v>279.48926685213758</v>
      </c>
      <c r="T19" s="21">
        <f>S19*[5]Tabela32.13!$E$75</f>
        <v>247.65892850259291</v>
      </c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</row>
    <row r="20" spans="1:38" ht="33" customHeight="1">
      <c r="A20" s="8" t="s">
        <v>33</v>
      </c>
      <c r="B20" s="21">
        <v>100</v>
      </c>
      <c r="C20" s="21">
        <v>105.4477788706665</v>
      </c>
      <c r="D20" s="21">
        <v>117.04171452646143</v>
      </c>
      <c r="E20" s="21">
        <v>127.43754003526496</v>
      </c>
      <c r="F20" s="21">
        <v>140.01907253100239</v>
      </c>
      <c r="G20" s="21">
        <v>149.86993448808784</v>
      </c>
      <c r="H20" s="21">
        <v>170.49267935927341</v>
      </c>
      <c r="I20" s="21">
        <v>191.96147386589968</v>
      </c>
      <c r="J20" s="21">
        <v>204.89696088878242</v>
      </c>
      <c r="K20" s="21">
        <v>221.43429770580846</v>
      </c>
      <c r="L20" s="21">
        <v>218.22620928956547</v>
      </c>
      <c r="M20" s="21">
        <v>235.47679995207679</v>
      </c>
      <c r="N20" s="21">
        <v>257.83064036714552</v>
      </c>
      <c r="O20" s="21">
        <v>284.24375710197</v>
      </c>
      <c r="P20" s="21">
        <v>312.15737080012354</v>
      </c>
      <c r="Q20" s="21">
        <v>331.05507227288956</v>
      </c>
      <c r="R20" s="21">
        <v>344.42785489430042</v>
      </c>
      <c r="S20" s="20">
        <v>360.44182245363555</v>
      </c>
      <c r="T20" s="20">
        <f>S20*[5]Tabela32.14!$E$75</f>
        <v>378.23498819975464</v>
      </c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</row>
    <row r="21" spans="1:38" ht="21.95" customHeight="1">
      <c r="A21" s="45" t="s">
        <v>29</v>
      </c>
      <c r="B21" s="7">
        <v>100</v>
      </c>
      <c r="C21" s="7">
        <v>116.4147504106206</v>
      </c>
      <c r="D21" s="7">
        <v>125.91756626864888</v>
      </c>
      <c r="E21" s="7">
        <v>113.06637441942588</v>
      </c>
      <c r="F21" s="7">
        <v>166.81162108862881</v>
      </c>
      <c r="G21" s="7">
        <v>170.85537305362149</v>
      </c>
      <c r="H21" s="7">
        <v>176.92120421294916</v>
      </c>
      <c r="I21" s="7">
        <v>196.93782053106722</v>
      </c>
      <c r="J21" s="7">
        <v>197.21488790053414</v>
      </c>
      <c r="K21" s="7">
        <v>212.43778448127972</v>
      </c>
      <c r="L21" s="7">
        <v>237.72396182333421</v>
      </c>
      <c r="M21" s="7">
        <v>278.20863236916261</v>
      </c>
      <c r="N21" s="7">
        <v>309.62364066155612</v>
      </c>
      <c r="O21" s="7">
        <v>366.01327366563169</v>
      </c>
      <c r="P21" s="7">
        <v>413.8322024451561</v>
      </c>
      <c r="Q21" s="7">
        <v>443.63615901618317</v>
      </c>
      <c r="R21" s="7">
        <v>500.21159980724212</v>
      </c>
      <c r="S21" s="20">
        <v>521.66597305352286</v>
      </c>
      <c r="T21" s="20">
        <f>S21*[5]Tabela32.15!$E$75</f>
        <v>520.00816937282855</v>
      </c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</row>
    <row r="22" spans="1:38" s="88" customFormat="1" ht="21.95" customHeight="1">
      <c r="A22" s="65" t="s">
        <v>34</v>
      </c>
      <c r="B22" s="21">
        <v>100</v>
      </c>
      <c r="C22" s="21">
        <v>101.31960245982749</v>
      </c>
      <c r="D22" s="21">
        <v>110.41212563729381</v>
      </c>
      <c r="E22" s="21">
        <v>131.14845979269813</v>
      </c>
      <c r="F22" s="21">
        <v>140.595225280997</v>
      </c>
      <c r="G22" s="21">
        <v>143.69512597351613</v>
      </c>
      <c r="H22" s="21">
        <v>163.57952121260217</v>
      </c>
      <c r="I22" s="21">
        <v>180.94036747341522</v>
      </c>
      <c r="J22" s="21">
        <v>172.0284399670397</v>
      </c>
      <c r="K22" s="21">
        <v>187.97987581265241</v>
      </c>
      <c r="L22" s="21">
        <v>219.89320485838252</v>
      </c>
      <c r="M22" s="21">
        <v>228.81016182210365</v>
      </c>
      <c r="N22" s="21">
        <v>221.13111084114433</v>
      </c>
      <c r="O22" s="21">
        <v>229.8310368292403</v>
      </c>
      <c r="P22" s="21">
        <v>250.69349757077896</v>
      </c>
      <c r="Q22" s="21">
        <v>263.95479647370888</v>
      </c>
      <c r="R22" s="21">
        <v>284.1038305773148</v>
      </c>
      <c r="S22" s="21">
        <v>282.54461382691358</v>
      </c>
      <c r="T22" s="21">
        <f>S22*[5]Tabela32.16!$E$75</f>
        <v>295.64266909983513</v>
      </c>
      <c r="U22" s="159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</row>
    <row r="23" spans="1:38" ht="21.95" customHeight="1">
      <c r="A23" s="10" t="s">
        <v>16</v>
      </c>
      <c r="B23" s="22">
        <v>100</v>
      </c>
      <c r="C23" s="22">
        <v>105.98750863566832</v>
      </c>
      <c r="D23" s="22">
        <v>116.53184996094301</v>
      </c>
      <c r="E23" s="22">
        <v>123.68193002382594</v>
      </c>
      <c r="F23" s="22">
        <v>132.91499971243996</v>
      </c>
      <c r="G23" s="22">
        <v>139.2551017335841</v>
      </c>
      <c r="H23" s="22">
        <v>155.16357074103087</v>
      </c>
      <c r="I23" s="22">
        <v>167.04014104874065</v>
      </c>
      <c r="J23" s="22">
        <v>183.44939364993226</v>
      </c>
      <c r="K23" s="22">
        <v>191.73869555319786</v>
      </c>
      <c r="L23" s="22">
        <v>200.28373822535494</v>
      </c>
      <c r="M23" s="22">
        <v>210.65314080941047</v>
      </c>
      <c r="N23" s="22">
        <v>234.53122674659548</v>
      </c>
      <c r="O23" s="22">
        <v>256.70837129574784</v>
      </c>
      <c r="P23" s="22">
        <v>283.57559799823321</v>
      </c>
      <c r="Q23" s="22">
        <v>295.08561875981036</v>
      </c>
      <c r="R23" s="22">
        <v>304.79410777736172</v>
      </c>
      <c r="S23" s="177">
        <v>321.47085800624393</v>
      </c>
      <c r="T23" s="177">
        <f>S23*[5]Tabela32.1!$E$75</f>
        <v>326.54559748593414</v>
      </c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</row>
    <row r="24" spans="1:38" s="86" customFormat="1" ht="21.95" customHeight="1">
      <c r="A24" s="105" t="s">
        <v>12</v>
      </c>
      <c r="B24" s="106">
        <v>100</v>
      </c>
      <c r="C24" s="106">
        <v>119.72974098369326</v>
      </c>
      <c r="D24" s="106">
        <v>126.36675391257693</v>
      </c>
      <c r="E24" s="106">
        <v>139.73918860402239</v>
      </c>
      <c r="F24" s="106">
        <v>135.71147589571075</v>
      </c>
      <c r="G24" s="106">
        <v>129.82678705096961</v>
      </c>
      <c r="H24" s="106">
        <v>160.69314603879599</v>
      </c>
      <c r="I24" s="106">
        <v>169.51287202786915</v>
      </c>
      <c r="J24" s="106">
        <v>200.9952026554555</v>
      </c>
      <c r="K24" s="106">
        <v>195.31774775868243</v>
      </c>
      <c r="L24" s="106">
        <v>215.85756984942765</v>
      </c>
      <c r="M24" s="106">
        <v>202.69664984224889</v>
      </c>
      <c r="N24" s="106">
        <v>206.73045110142399</v>
      </c>
      <c r="O24" s="106">
        <v>240.2473109049011</v>
      </c>
      <c r="P24" s="106">
        <v>243.40569164269655</v>
      </c>
      <c r="Q24" s="131">
        <v>243.70214371160452</v>
      </c>
      <c r="R24" s="131">
        <v>234.31856688903454</v>
      </c>
      <c r="S24" s="131">
        <v>241.75864994940309</v>
      </c>
      <c r="T24" s="184">
        <f>S24*[5]Planilha1!$E$67</f>
        <v>206.30196492553975</v>
      </c>
      <c r="U24" s="159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</row>
    <row r="25" spans="1:38" s="86" customFormat="1" ht="21.95" customHeight="1">
      <c r="A25" s="107" t="s">
        <v>3</v>
      </c>
      <c r="B25" s="108">
        <v>100</v>
      </c>
      <c r="C25" s="108">
        <v>107.71852220741162</v>
      </c>
      <c r="D25" s="108">
        <v>117.77164285802961</v>
      </c>
      <c r="E25" s="108">
        <v>125.72283953166134</v>
      </c>
      <c r="F25" s="108">
        <v>133.21207045899831</v>
      </c>
      <c r="G25" s="108">
        <v>137.89709061400345</v>
      </c>
      <c r="H25" s="108">
        <v>155.88664775121291</v>
      </c>
      <c r="I25" s="108">
        <v>167.3320864434115</v>
      </c>
      <c r="J25" s="108">
        <v>185.91592577258896</v>
      </c>
      <c r="K25" s="108">
        <v>192.16175112502404</v>
      </c>
      <c r="L25" s="108">
        <v>202.47368983351308</v>
      </c>
      <c r="M25" s="108">
        <v>209.36904524587806</v>
      </c>
      <c r="N25" s="108">
        <v>230.29803950105088</v>
      </c>
      <c r="O25" s="108">
        <v>254.08371631220302</v>
      </c>
      <c r="P25" s="108">
        <v>277.57380831074749</v>
      </c>
      <c r="Q25" s="108">
        <v>287.49497467427625</v>
      </c>
      <c r="R25" s="108">
        <v>294.49115387072379</v>
      </c>
      <c r="S25" s="108">
        <f>'[9]PIB '!$J$22</f>
        <v>309.83081365598741</v>
      </c>
      <c r="T25" s="108">
        <f>S25*[5]Planilha1!$E$22</f>
        <v>309.08539471353828</v>
      </c>
      <c r="U25" s="159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</row>
    <row r="26" spans="1:38" ht="15.75" customHeight="1">
      <c r="A26" s="213" t="s">
        <v>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</row>
    <row r="27" spans="1:38" ht="10.5" customHeight="1">
      <c r="A27" s="230" t="s">
        <v>17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19"/>
      <c r="N27" s="19"/>
      <c r="O27" s="19"/>
      <c r="P27" s="19"/>
    </row>
    <row r="28" spans="1:38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Q28" s="49"/>
      <c r="R28" s="49"/>
      <c r="S28" s="49"/>
    </row>
  </sheetData>
  <mergeCells count="6">
    <mergeCell ref="A4:A5"/>
    <mergeCell ref="A27:L27"/>
    <mergeCell ref="A26:Q26"/>
    <mergeCell ref="A3:R3"/>
    <mergeCell ref="A2:T2"/>
    <mergeCell ref="B4:T4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7"/>
  <sheetViews>
    <sheetView showGridLines="0" topLeftCell="A10" zoomScale="85" zoomScaleNormal="85" workbookViewId="0">
      <selection activeCell="A4" sqref="A4:A5"/>
    </sheetView>
  </sheetViews>
  <sheetFormatPr defaultRowHeight="15"/>
  <cols>
    <col min="1" max="1" width="50" customWidth="1"/>
    <col min="2" max="2" width="11.85546875" style="49" customWidth="1"/>
    <col min="3" max="10" width="11.7109375" style="49" customWidth="1"/>
    <col min="11" max="11" width="11.7109375" customWidth="1"/>
    <col min="12" max="12" width="11.5703125" customWidth="1"/>
    <col min="13" max="14" width="11.7109375" customWidth="1"/>
    <col min="15" max="15" width="12.7109375" customWidth="1"/>
    <col min="16" max="16" width="12.7109375" style="49" customWidth="1"/>
    <col min="17" max="17" width="13" customWidth="1"/>
    <col min="18" max="18" width="13.85546875" customWidth="1"/>
    <col min="19" max="19" width="13.7109375" customWidth="1"/>
    <col min="20" max="20" width="13.42578125" customWidth="1"/>
    <col min="21" max="22" width="12.85546875" bestFit="1" customWidth="1"/>
    <col min="23" max="25" width="11.7109375" bestFit="1" customWidth="1"/>
    <col min="26" max="26" width="12.42578125" bestFit="1" customWidth="1"/>
    <col min="27" max="31" width="11.7109375" bestFit="1" customWidth="1"/>
    <col min="32" max="33" width="12.42578125" bestFit="1" customWidth="1"/>
    <col min="34" max="36" width="11.7109375" bestFit="1" customWidth="1"/>
  </cols>
  <sheetData>
    <row r="1" spans="1:21" s="49" customFormat="1"/>
    <row r="2" spans="1:21" s="49" customFormat="1" ht="30" customHeight="1">
      <c r="A2" s="202" t="s">
        <v>54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86"/>
    </row>
    <row r="3" spans="1:21" s="187" customForma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9"/>
      <c r="T3" s="190" t="s">
        <v>57</v>
      </c>
    </row>
    <row r="4" spans="1:21" ht="24.95" customHeight="1">
      <c r="A4" s="199" t="s">
        <v>0</v>
      </c>
      <c r="B4" s="203" t="s">
        <v>41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86"/>
    </row>
    <row r="5" spans="1:21" s="49" customFormat="1" ht="24.95" customHeight="1">
      <c r="A5" s="200"/>
      <c r="B5" s="76">
        <v>2002</v>
      </c>
      <c r="C5" s="76">
        <v>2003</v>
      </c>
      <c r="D5" s="132">
        <v>2004</v>
      </c>
      <c r="E5" s="132">
        <v>2005</v>
      </c>
      <c r="F5" s="132">
        <v>2006</v>
      </c>
      <c r="G5" s="132">
        <v>2007</v>
      </c>
      <c r="H5" s="132">
        <v>2008</v>
      </c>
      <c r="I5" s="132">
        <v>2009</v>
      </c>
      <c r="J5" s="132">
        <v>2010</v>
      </c>
      <c r="K5" s="133">
        <v>2011</v>
      </c>
      <c r="L5" s="133">
        <v>2012</v>
      </c>
      <c r="M5" s="134">
        <v>2013</v>
      </c>
      <c r="N5" s="135">
        <v>2014</v>
      </c>
      <c r="O5" s="135">
        <v>2015</v>
      </c>
      <c r="P5" s="135">
        <v>2016</v>
      </c>
      <c r="Q5" s="135">
        <v>2017</v>
      </c>
      <c r="R5" s="133">
        <v>2018</v>
      </c>
      <c r="S5" s="133">
        <v>2019</v>
      </c>
      <c r="T5" s="156">
        <v>2020</v>
      </c>
      <c r="U5" s="86"/>
    </row>
    <row r="6" spans="1:21" s="49" customFormat="1" ht="21.95" customHeight="1">
      <c r="A6" s="142"/>
      <c r="B6" s="208" t="s">
        <v>37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86"/>
    </row>
    <row r="7" spans="1:21" s="49" customFormat="1" ht="21.95" customHeight="1">
      <c r="A7" s="5" t="s">
        <v>20</v>
      </c>
      <c r="B7" s="79">
        <v>2649562.383029995</v>
      </c>
      <c r="C7" s="80">
        <v>3147295.7820300059</v>
      </c>
      <c r="D7" s="80">
        <v>3599570.9070499875</v>
      </c>
      <c r="E7" s="80">
        <v>3982323.7359999986</v>
      </c>
      <c r="F7" s="80">
        <v>4339197.030999993</v>
      </c>
      <c r="G7" s="80">
        <v>4858731.8320000116</v>
      </c>
      <c r="H7" s="80">
        <v>5588058.6520000119</v>
      </c>
      <c r="I7" s="80">
        <v>5800044.3780000079</v>
      </c>
      <c r="J7" s="80">
        <v>6599148.9999999991</v>
      </c>
      <c r="K7" s="80">
        <v>7438007.0000000009</v>
      </c>
      <c r="L7" s="80">
        <v>8223178.0000000009</v>
      </c>
      <c r="M7" s="80">
        <v>9105052.9999999981</v>
      </c>
      <c r="N7" s="80">
        <v>9887604</v>
      </c>
      <c r="O7" s="80">
        <v>10226869</v>
      </c>
      <c r="P7" s="80">
        <v>10542067.000000002</v>
      </c>
      <c r="Q7" s="80">
        <v>11020412.999999998</v>
      </c>
      <c r="R7" s="80">
        <v>12010010.000000002</v>
      </c>
      <c r="S7" s="80">
        <f>[1]Tabela33.1!$F$24</f>
        <v>12741791.000000002</v>
      </c>
      <c r="T7" s="80">
        <f>[2]Tabela33.1!$F$17</f>
        <v>13306199</v>
      </c>
      <c r="U7" s="86"/>
    </row>
    <row r="8" spans="1:21" s="49" customFormat="1" ht="21.95" customHeight="1">
      <c r="A8" s="5" t="s">
        <v>21</v>
      </c>
      <c r="B8" s="79">
        <v>1379347.7160000063</v>
      </c>
      <c r="C8" s="80">
        <v>1676578.5480000046</v>
      </c>
      <c r="D8" s="80">
        <v>1937588.7839999984</v>
      </c>
      <c r="E8" s="80">
        <v>2139505.3339999993</v>
      </c>
      <c r="F8" s="80">
        <v>2289907.0529999929</v>
      </c>
      <c r="G8" s="80">
        <v>2539203.5510300002</v>
      </c>
      <c r="H8" s="80">
        <v>2961580.935999996</v>
      </c>
      <c r="I8" s="80">
        <v>2950281.5560200042</v>
      </c>
      <c r="J8" s="80">
        <v>3296308.9999999977</v>
      </c>
      <c r="K8" s="80">
        <v>3717546</v>
      </c>
      <c r="L8" s="80">
        <v>4128919</v>
      </c>
      <c r="M8" s="80">
        <v>4551293</v>
      </c>
      <c r="N8" s="80">
        <v>4914869.9999999991</v>
      </c>
      <c r="O8" s="80">
        <v>5071267.9999999981</v>
      </c>
      <c r="P8" s="80">
        <v>5122244.9999999991</v>
      </c>
      <c r="Q8" s="80">
        <v>5348487</v>
      </c>
      <c r="R8" s="80">
        <v>5998859.9999999981</v>
      </c>
      <c r="S8" s="80">
        <f>[1]Tabela33.1!$F$48</f>
        <v>6385106.9999999963</v>
      </c>
      <c r="T8" s="80">
        <f>[2]Tabela33.1!$F$34</f>
        <v>6711262</v>
      </c>
      <c r="U8" s="86"/>
    </row>
    <row r="9" spans="1:21" s="49" customFormat="1" ht="21.95" customHeight="1">
      <c r="A9" s="5" t="s">
        <v>22</v>
      </c>
      <c r="B9" s="79">
        <v>1270214.6670299887</v>
      </c>
      <c r="C9" s="81">
        <v>1470717.2340300013</v>
      </c>
      <c r="D9" s="81">
        <v>1661982.1230499891</v>
      </c>
      <c r="E9" s="81">
        <v>1842818.4019999993</v>
      </c>
      <c r="F9" s="81">
        <v>2049289.9779999999</v>
      </c>
      <c r="G9" s="81">
        <v>2319528.2809700076</v>
      </c>
      <c r="H9" s="81">
        <v>2626477.7160000158</v>
      </c>
      <c r="I9" s="81">
        <v>2849762.8219800033</v>
      </c>
      <c r="J9" s="81">
        <v>3302840.0000000014</v>
      </c>
      <c r="K9" s="81">
        <v>3720461.0000000009</v>
      </c>
      <c r="L9" s="81">
        <v>4094259.0000000009</v>
      </c>
      <c r="M9" s="81">
        <v>4553759.9999999981</v>
      </c>
      <c r="N9" s="81">
        <v>4972734.0000000009</v>
      </c>
      <c r="O9" s="81">
        <v>5155601.0000000019</v>
      </c>
      <c r="P9" s="81">
        <v>5419822.0000000028</v>
      </c>
      <c r="Q9" s="81">
        <v>5671925.9999999981</v>
      </c>
      <c r="R9" s="81">
        <v>6011150.0000000037</v>
      </c>
      <c r="S9" s="81">
        <f>[1]Tabela33.1!$F$72</f>
        <v>6356684.0000000056</v>
      </c>
      <c r="T9" s="81">
        <f>[2]Tabela33.1!$F$51</f>
        <v>6594937</v>
      </c>
      <c r="U9" s="86"/>
    </row>
    <row r="10" spans="1:21" s="86" customFormat="1" ht="21.95" customHeight="1">
      <c r="A10" s="83" t="s">
        <v>1</v>
      </c>
      <c r="B10" s="84">
        <v>218572.60900000064</v>
      </c>
      <c r="C10" s="85">
        <v>247233.152</v>
      </c>
      <c r="D10" s="85">
        <v>295769.10099999909</v>
      </c>
      <c r="E10" s="85">
        <v>327766.10099999979</v>
      </c>
      <c r="F10" s="85">
        <v>360159.93800000218</v>
      </c>
      <c r="G10" s="85">
        <v>400734.66999999853</v>
      </c>
      <c r="H10" s="85">
        <v>483325.38100000331</v>
      </c>
      <c r="I10" s="85">
        <v>483276.5169999958</v>
      </c>
      <c r="J10" s="85">
        <v>583007.00000000233</v>
      </c>
      <c r="K10" s="85">
        <v>655920.99999999907</v>
      </c>
      <c r="L10" s="85">
        <v>720500.99999999721</v>
      </c>
      <c r="M10" s="85">
        <v>777858.95664630737</v>
      </c>
      <c r="N10" s="85">
        <v>806218.78000000492</v>
      </c>
      <c r="O10" s="85">
        <v>840185.99999999814</v>
      </c>
      <c r="P10" s="85">
        <f>P11-P9</f>
        <v>849505.99999997951</v>
      </c>
      <c r="Q10" s="85">
        <v>913553.00000000466</v>
      </c>
      <c r="R10" s="85">
        <v>992991.00000000093</v>
      </c>
      <c r="S10" s="85">
        <f>[3]Tabela1!$K$15</f>
        <v>1032446.999999998</v>
      </c>
      <c r="T10" s="85">
        <f>'[2]IMPOSTOS BRASIL'!$F$15</f>
        <v>1014660.0000010803</v>
      </c>
    </row>
    <row r="11" spans="1:21" s="86" customFormat="1" ht="21.95" customHeight="1">
      <c r="A11" s="109" t="s">
        <v>2</v>
      </c>
      <c r="B11" s="186">
        <v>1488787.2760299894</v>
      </c>
      <c r="C11" s="186">
        <v>1717950.3860300013</v>
      </c>
      <c r="D11" s="186">
        <v>1957751.2240499882</v>
      </c>
      <c r="E11" s="186">
        <v>2170584.5029999991</v>
      </c>
      <c r="F11" s="186">
        <v>2409449.9160000021</v>
      </c>
      <c r="G11" s="186">
        <v>2720262.9509700062</v>
      </c>
      <c r="H11" s="186">
        <v>3109803.0970000192</v>
      </c>
      <c r="I11" s="186">
        <v>3333039.3389799991</v>
      </c>
      <c r="J11" s="186">
        <v>3885847.0000000037</v>
      </c>
      <c r="K11" s="186">
        <v>4376382</v>
      </c>
      <c r="L11" s="186">
        <v>4814759.9999999981</v>
      </c>
      <c r="M11" s="186">
        <v>5331618.9566463055</v>
      </c>
      <c r="N11" s="186">
        <v>5778952.7800000058</v>
      </c>
      <c r="O11" s="186">
        <v>5995787.0000000084</v>
      </c>
      <c r="P11" s="186">
        <v>6269327.9999999823</v>
      </c>
      <c r="Q11" s="186">
        <v>6585479.0000000028</v>
      </c>
      <c r="R11" s="186">
        <v>7004141.0000000047</v>
      </c>
      <c r="S11" s="186">
        <f>S9+S10</f>
        <v>7389131.0000000037</v>
      </c>
      <c r="T11" s="186">
        <f>'[2]PIB VA IMPOSTOS BRASIL'!$F$14</f>
        <v>7609597.0000010803</v>
      </c>
    </row>
    <row r="12" spans="1:21" s="49" customFormat="1" ht="21.95" customHeight="1">
      <c r="A12" s="93"/>
      <c r="B12" s="205" t="s">
        <v>18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86"/>
    </row>
    <row r="13" spans="1:21" s="49" customFormat="1" ht="21.95" customHeight="1">
      <c r="A13" s="5" t="s">
        <v>20</v>
      </c>
      <c r="B13" s="79">
        <v>84224.227296005163</v>
      </c>
      <c r="C13" s="80">
        <v>85445.09079234174</v>
      </c>
      <c r="D13" s="80">
        <v>101095.2513108373</v>
      </c>
      <c r="E13" s="80">
        <v>113081.45385362432</v>
      </c>
      <c r="F13" s="80">
        <v>125171.39053060046</v>
      </c>
      <c r="G13" s="80">
        <v>136928.9907237158</v>
      </c>
      <c r="H13" s="80">
        <v>158604.30036985295</v>
      </c>
      <c r="I13" s="80">
        <v>178441.3823039862</v>
      </c>
      <c r="J13" s="80">
        <v>205252.65070482512</v>
      </c>
      <c r="K13" s="80">
        <v>219298.8638090207</v>
      </c>
      <c r="L13" s="80">
        <v>232980.74923442543</v>
      </c>
      <c r="M13" s="80">
        <v>255112.54218527832</v>
      </c>
      <c r="N13" s="80">
        <v>285804.23746821744</v>
      </c>
      <c r="O13" s="80">
        <v>315939.5415928674</v>
      </c>
      <c r="P13" s="80">
        <v>348498.7458459718</v>
      </c>
      <c r="Q13" s="80">
        <v>354910.63659159257</v>
      </c>
      <c r="R13" s="80">
        <v>375523.42047845206</v>
      </c>
      <c r="S13" s="80">
        <f>[4]Tabela32.1!$F$24</f>
        <v>398278.71303453523</v>
      </c>
      <c r="T13" s="80">
        <f>[5]Tabela32.1!$F$25</f>
        <v>388745.57082158455</v>
      </c>
      <c r="U13" s="154"/>
    </row>
    <row r="14" spans="1:21" s="49" customFormat="1" ht="21.95" customHeight="1">
      <c r="A14" s="5" t="s">
        <v>21</v>
      </c>
      <c r="B14" s="79">
        <v>37248.306705242445</v>
      </c>
      <c r="C14" s="79">
        <v>35173.329034204726</v>
      </c>
      <c r="D14" s="79">
        <v>43071.46034641259</v>
      </c>
      <c r="E14" s="79">
        <v>48210.550062405433</v>
      </c>
      <c r="F14" s="79">
        <v>51820.670511938908</v>
      </c>
      <c r="G14" s="79">
        <v>55402.953921806278</v>
      </c>
      <c r="H14" s="79">
        <v>64161.330088195602</v>
      </c>
      <c r="I14" s="79">
        <v>71723.189261342122</v>
      </c>
      <c r="J14" s="79">
        <v>83632.427810128269</v>
      </c>
      <c r="K14" s="79">
        <v>87667.93384250415</v>
      </c>
      <c r="L14" s="79">
        <v>94718.926535891282</v>
      </c>
      <c r="M14" s="79">
        <v>104309.60671933304</v>
      </c>
      <c r="N14" s="79">
        <v>114602.47144857101</v>
      </c>
      <c r="O14" s="79">
        <v>129645.49027452699</v>
      </c>
      <c r="P14" s="79">
        <v>142104.32041126455</v>
      </c>
      <c r="Q14" s="79">
        <v>139308.84890130375</v>
      </c>
      <c r="R14" s="79">
        <v>149398.5031552419</v>
      </c>
      <c r="S14" s="80">
        <f>[4]Tabela32.1!$F$48</f>
        <v>155351.60920510752</v>
      </c>
      <c r="T14" s="80">
        <f>[5]Tabela32.1!$F$50</f>
        <v>148364.46459344804</v>
      </c>
      <c r="U14" s="154"/>
    </row>
    <row r="15" spans="1:21" s="49" customFormat="1" ht="21.95" customHeight="1">
      <c r="A15" s="5" t="s">
        <v>22</v>
      </c>
      <c r="B15" s="79">
        <v>46975.920590762791</v>
      </c>
      <c r="C15" s="79">
        <v>50271.761758136636</v>
      </c>
      <c r="D15" s="79">
        <v>58023.790964424254</v>
      </c>
      <c r="E15" s="79">
        <v>64870.903791218581</v>
      </c>
      <c r="F15" s="79">
        <v>73350.720018661697</v>
      </c>
      <c r="G15" s="79">
        <v>81526.036801909999</v>
      </c>
      <c r="H15" s="79">
        <v>94442.970281656919</v>
      </c>
      <c r="I15" s="79">
        <v>106718.19304264357</v>
      </c>
      <c r="J15" s="79">
        <v>121620.22289469664</v>
      </c>
      <c r="K15" s="79">
        <v>131630.92996651653</v>
      </c>
      <c r="L15" s="79">
        <v>138261.82269853444</v>
      </c>
      <c r="M15" s="79">
        <v>150802.93546594528</v>
      </c>
      <c r="N15" s="79">
        <v>171201.76601964692</v>
      </c>
      <c r="O15" s="79">
        <v>186294.05131834044</v>
      </c>
      <c r="P15" s="79">
        <v>206394.42543470653</v>
      </c>
      <c r="Q15" s="79">
        <v>215601.78769028885</v>
      </c>
      <c r="R15" s="79">
        <v>226124.91732321013</v>
      </c>
      <c r="S15" s="80">
        <f>[4]Tabela32.1!$F$72</f>
        <v>242927.10382942771</v>
      </c>
      <c r="T15" s="80">
        <f>[5]Tabela32.1!$F$75</f>
        <v>240381.10622813652</v>
      </c>
      <c r="U15" s="154"/>
    </row>
    <row r="16" spans="1:21" s="49" customFormat="1" ht="21.95" customHeight="1">
      <c r="A16" s="5" t="s">
        <v>1</v>
      </c>
      <c r="B16" s="79">
        <v>6926.279208002903</v>
      </c>
      <c r="C16" s="79">
        <v>8184.3625603752007</v>
      </c>
      <c r="D16" s="79">
        <v>9052.7142374689065</v>
      </c>
      <c r="E16" s="79">
        <v>10861.777418943013</v>
      </c>
      <c r="F16" s="79">
        <v>11310.685518863</v>
      </c>
      <c r="G16" s="79">
        <v>11877.963963804999</v>
      </c>
      <c r="H16" s="79">
        <v>15856.586864370998</v>
      </c>
      <c r="I16" s="79">
        <v>17605.560039467993</v>
      </c>
      <c r="J16" s="79">
        <v>22553.878700082132</v>
      </c>
      <c r="K16" s="79">
        <v>22938.02398832966</v>
      </c>
      <c r="L16" s="79">
        <v>25839.513776082924</v>
      </c>
      <c r="M16" s="79">
        <v>25103.790066208341</v>
      </c>
      <c r="N16" s="79">
        <v>26230.292507656617</v>
      </c>
      <c r="O16" s="79">
        <v>29318.811520062358</v>
      </c>
      <c r="P16" s="79">
        <v>29145.619375957998</v>
      </c>
      <c r="Q16" s="79">
        <v>29120.461647010059</v>
      </c>
      <c r="R16" s="79">
        <v>28692.287369186961</v>
      </c>
      <c r="S16" s="80">
        <v>30686.607647118621</v>
      </c>
      <c r="T16" s="80">
        <f>T17-T15</f>
        <v>25466.227774563362</v>
      </c>
      <c r="U16" s="154"/>
    </row>
    <row r="17" spans="1:36" s="49" customFormat="1" ht="21.95" customHeight="1">
      <c r="A17" s="110" t="s">
        <v>2</v>
      </c>
      <c r="B17" s="180">
        <v>53902.199798765694</v>
      </c>
      <c r="C17" s="180">
        <v>58456.124318511836</v>
      </c>
      <c r="D17" s="180">
        <v>67076.50520189316</v>
      </c>
      <c r="E17" s="180">
        <v>75732.681210161594</v>
      </c>
      <c r="F17" s="180">
        <v>84661.405537524697</v>
      </c>
      <c r="G17" s="180">
        <v>93404.000765714998</v>
      </c>
      <c r="H17" s="180">
        <v>110299.55714602792</v>
      </c>
      <c r="I17" s="180">
        <v>124323.75308211157</v>
      </c>
      <c r="J17" s="180">
        <v>144174.10159477877</v>
      </c>
      <c r="K17" s="180">
        <v>154568.95395484619</v>
      </c>
      <c r="L17" s="180">
        <v>164101.33647461736</v>
      </c>
      <c r="M17" s="180">
        <v>175906.72553215362</v>
      </c>
      <c r="N17" s="180">
        <v>197432.05852730354</v>
      </c>
      <c r="O17" s="180">
        <v>215612.8628384028</v>
      </c>
      <c r="P17" s="180">
        <v>235540.04481066999</v>
      </c>
      <c r="Q17" s="180">
        <v>244722.24933729891</v>
      </c>
      <c r="R17" s="180">
        <v>254817.20469239709</v>
      </c>
      <c r="S17" s="136">
        <f>S15+S16</f>
        <v>273613.7114765463</v>
      </c>
      <c r="T17" s="136">
        <f>'[6]Tabela 1'!$T$38</f>
        <v>265847.33400269988</v>
      </c>
      <c r="U17" s="154"/>
    </row>
    <row r="18" spans="1:36" s="78" customFormat="1" ht="21.95" customHeight="1">
      <c r="A18" s="199" t="s">
        <v>0</v>
      </c>
      <c r="B18" s="206" t="s">
        <v>35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154"/>
    </row>
    <row r="19" spans="1:36" s="78" customFormat="1" ht="21.95" customHeight="1">
      <c r="A19" s="200"/>
      <c r="B19" s="76">
        <v>2002</v>
      </c>
      <c r="C19" s="76">
        <v>2003</v>
      </c>
      <c r="D19" s="132">
        <v>2004</v>
      </c>
      <c r="E19" s="132">
        <v>2005</v>
      </c>
      <c r="F19" s="132">
        <v>2006</v>
      </c>
      <c r="G19" s="132">
        <v>2007</v>
      </c>
      <c r="H19" s="132">
        <v>2008</v>
      </c>
      <c r="I19" s="132">
        <v>2009</v>
      </c>
      <c r="J19" s="132">
        <v>2010</v>
      </c>
      <c r="K19" s="133">
        <v>2011</v>
      </c>
      <c r="L19" s="133">
        <v>2012</v>
      </c>
      <c r="M19" s="134">
        <v>2013</v>
      </c>
      <c r="N19" s="135">
        <v>2014</v>
      </c>
      <c r="O19" s="135">
        <v>2015</v>
      </c>
      <c r="P19" s="135">
        <v>2016</v>
      </c>
      <c r="Q19" s="135">
        <v>2017</v>
      </c>
      <c r="R19" s="135">
        <v>2018</v>
      </c>
      <c r="S19" s="135">
        <v>2019</v>
      </c>
      <c r="T19" s="135">
        <v>2020</v>
      </c>
      <c r="U19" s="154"/>
    </row>
    <row r="20" spans="1:36" s="49" customFormat="1" ht="21.95" customHeight="1">
      <c r="A20" s="77"/>
      <c r="B20" s="209" t="s">
        <v>37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154"/>
    </row>
    <row r="21" spans="1:36" s="49" customFormat="1" ht="21.95" customHeight="1">
      <c r="A21" s="5" t="s">
        <v>20</v>
      </c>
      <c r="B21" s="82" t="s">
        <v>24</v>
      </c>
      <c r="C21" s="51">
        <v>0.69115334242721982</v>
      </c>
      <c r="D21" s="51">
        <v>5.7629599990440372</v>
      </c>
      <c r="E21" s="51">
        <v>2.9690142161304278</v>
      </c>
      <c r="F21" s="51">
        <v>3.41821323488678</v>
      </c>
      <c r="G21" s="51">
        <v>5.8743177177475348</v>
      </c>
      <c r="H21" s="51">
        <v>4.8399840767336277</v>
      </c>
      <c r="I21" s="51">
        <v>-1.2102132996726689</v>
      </c>
      <c r="J21" s="51">
        <v>7.7990277818523746</v>
      </c>
      <c r="K21" s="51">
        <v>3.8998967897224679</v>
      </c>
      <c r="L21" s="51">
        <v>2.0546632989186575</v>
      </c>
      <c r="M21" s="51">
        <v>3.1399539204915339</v>
      </c>
      <c r="N21" s="51">
        <v>0.27352943469960422</v>
      </c>
      <c r="O21" s="51">
        <v>-4.3118737360436139</v>
      </c>
      <c r="P21" s="51">
        <v>-3.5356080145350632</v>
      </c>
      <c r="Q21" s="98">
        <v>1.3549904397306411</v>
      </c>
      <c r="R21" s="98">
        <v>1.919737490781892</v>
      </c>
      <c r="S21" s="178">
        <v>1.4579338401883302</v>
      </c>
      <c r="T21" s="178">
        <f>[2]Tabela33.1!$H$17</f>
        <v>-3.6195931953365457</v>
      </c>
      <c r="U21" s="154"/>
      <c r="V21" s="98"/>
    </row>
    <row r="22" spans="1:36" s="49" customFormat="1" ht="21.95" customHeight="1">
      <c r="A22" s="5" t="s">
        <v>21</v>
      </c>
      <c r="B22" s="82" t="s">
        <v>24</v>
      </c>
      <c r="C22" s="51">
        <v>0.19797524353826201</v>
      </c>
      <c r="D22" s="51">
        <v>5.8561771601527868</v>
      </c>
      <c r="E22" s="51">
        <v>2.9304281934780407</v>
      </c>
      <c r="F22" s="51">
        <v>3.1873748532566859</v>
      </c>
      <c r="G22" s="51">
        <v>5.94153487023652</v>
      </c>
      <c r="H22" s="51">
        <v>4.9892277414549602</v>
      </c>
      <c r="I22" s="51">
        <v>-2.1975958586463284</v>
      </c>
      <c r="J22" s="51">
        <v>8.5938332384799523</v>
      </c>
      <c r="K22" s="51">
        <v>4.0569618928322004</v>
      </c>
      <c r="L22" s="51">
        <v>2.4977498597191783</v>
      </c>
      <c r="M22" s="51">
        <v>3.4019315951705931</v>
      </c>
      <c r="N22" s="51">
        <v>8.5953596043975011E-2</v>
      </c>
      <c r="O22" s="51">
        <v>-5.4873475798952631</v>
      </c>
      <c r="P22" s="51">
        <v>-4.1816366242131036</v>
      </c>
      <c r="Q22" s="51">
        <v>1.4616247368097968</v>
      </c>
      <c r="R22" s="51">
        <v>2.0932461834534122</v>
      </c>
      <c r="S22" s="67">
        <v>1.9379682139606613</v>
      </c>
      <c r="T22" s="67">
        <f>[2]Tabela33.1!$H$34</f>
        <v>-4.0531662194540408</v>
      </c>
      <c r="U22" s="154"/>
      <c r="V22" s="98"/>
    </row>
    <row r="23" spans="1:36" s="49" customFormat="1" ht="21.95" customHeight="1">
      <c r="A23" s="5" t="s">
        <v>22</v>
      </c>
      <c r="B23" s="82" t="s">
        <v>24</v>
      </c>
      <c r="C23" s="67">
        <v>1.2267038300265209</v>
      </c>
      <c r="D23" s="67">
        <v>5.6566949135441025</v>
      </c>
      <c r="E23" s="67">
        <v>3.0139989627612662</v>
      </c>
      <c r="F23" s="67">
        <v>3.6862157403173335</v>
      </c>
      <c r="G23" s="67">
        <v>5.7992082733938632</v>
      </c>
      <c r="H23" s="67">
        <v>4.6766060112285457</v>
      </c>
      <c r="I23" s="67">
        <v>-9.6854010392777301E-2</v>
      </c>
      <c r="J23" s="67">
        <v>6.9761874173047023</v>
      </c>
      <c r="K23" s="67">
        <v>3.7431422654444324</v>
      </c>
      <c r="L23" s="67">
        <v>1.611923898678258</v>
      </c>
      <c r="M23" s="67">
        <v>2.8757584705802808</v>
      </c>
      <c r="N23" s="67">
        <v>0.46100365412322653</v>
      </c>
      <c r="O23" s="67">
        <v>-3.1500780053789312</v>
      </c>
      <c r="P23" s="67">
        <v>-2.9001468499987304</v>
      </c>
      <c r="Q23" s="67">
        <v>1.2542109316504346</v>
      </c>
      <c r="R23" s="67">
        <v>1.7561230523811533</v>
      </c>
      <c r="S23" s="67">
        <f>[7]Tabela33.1!$J$72</f>
        <v>0.9788809129700704</v>
      </c>
      <c r="T23" s="67">
        <f>[2]Tabela33.1!$H$51</f>
        <v>-3.1840815116813803</v>
      </c>
      <c r="U23" s="154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6" s="86" customFormat="1" ht="21.95" customHeight="1">
      <c r="A24" s="83" t="s">
        <v>1</v>
      </c>
      <c r="B24" s="99" t="s">
        <v>24</v>
      </c>
      <c r="C24" s="100">
        <v>0.64177668577685143</v>
      </c>
      <c r="D24" s="100">
        <v>6.3742889477071962</v>
      </c>
      <c r="E24" s="100">
        <v>4.2592792835703275</v>
      </c>
      <c r="F24" s="100">
        <v>5.5124849911222684</v>
      </c>
      <c r="G24" s="100">
        <v>7.6099287081146327</v>
      </c>
      <c r="H24" s="100">
        <v>7.5112765275794136</v>
      </c>
      <c r="I24" s="100">
        <v>-0.28317257008076968</v>
      </c>
      <c r="J24" s="100">
        <v>10.783465104034295</v>
      </c>
      <c r="K24" s="100">
        <v>5.2846706814841049</v>
      </c>
      <c r="L24" s="100">
        <v>3.6752901645167535</v>
      </c>
      <c r="M24" s="100">
        <v>3.7382321467978485</v>
      </c>
      <c r="N24" s="100">
        <v>0.75540682822978766</v>
      </c>
      <c r="O24" s="100">
        <v>-5.9863386995344996</v>
      </c>
      <c r="P24" s="100">
        <v>1.3549904397306411</v>
      </c>
      <c r="Q24" s="100">
        <v>1.760905749930175</v>
      </c>
      <c r="R24" s="100">
        <v>1.9546758644538809</v>
      </c>
      <c r="S24" s="102">
        <v>2.6851200061229097</v>
      </c>
      <c r="T24" s="67">
        <f>'[2]IMPOSTOS BRASIL'!$H$24</f>
        <v>-3.8473645620549224</v>
      </c>
      <c r="U24" s="154"/>
      <c r="V24" s="98"/>
      <c r="W24" s="49"/>
    </row>
    <row r="25" spans="1:36" s="111" customFormat="1" ht="21.95" customHeight="1">
      <c r="A25" s="112" t="s">
        <v>2</v>
      </c>
      <c r="B25" s="197" t="s">
        <v>24</v>
      </c>
      <c r="C25" s="198">
        <v>1.140828931269855</v>
      </c>
      <c r="D25" s="198">
        <v>5.7599655830962604</v>
      </c>
      <c r="E25" s="198">
        <v>3.2021312605960528</v>
      </c>
      <c r="F25" s="198">
        <v>3.961988297674135</v>
      </c>
      <c r="G25" s="198">
        <v>6.0698711759404222</v>
      </c>
      <c r="H25" s="198">
        <v>5.0941942936278295</v>
      </c>
      <c r="I25" s="198">
        <v>-0.12581137383896879</v>
      </c>
      <c r="J25" s="198">
        <v>7.5282262791049437</v>
      </c>
      <c r="K25" s="198">
        <v>3.9744230794471092</v>
      </c>
      <c r="L25" s="198">
        <v>1.9211759850946031</v>
      </c>
      <c r="M25" s="198">
        <v>3.0048226702888536</v>
      </c>
      <c r="N25" s="198">
        <v>0.50395655751429569</v>
      </c>
      <c r="O25" s="198">
        <v>-3.5457770257123267</v>
      </c>
      <c r="P25" s="198">
        <v>1.4616247368097968</v>
      </c>
      <c r="Q25" s="198">
        <v>1.3228690539081267</v>
      </c>
      <c r="R25" s="198">
        <v>1.7836667613698953</v>
      </c>
      <c r="S25" s="198">
        <f>[8]Tabela3!$P$10</f>
        <v>1.2207778227194321</v>
      </c>
      <c r="T25" s="198">
        <f>'[2]PIB VA IMPOSTOS BRASIL'!$H$14</f>
        <v>-3.2767587961291644</v>
      </c>
      <c r="U25" s="154"/>
      <c r="V25" s="49"/>
      <c r="W25" s="49"/>
    </row>
    <row r="26" spans="1:36" s="49" customFormat="1" ht="21.95" customHeight="1">
      <c r="A26" s="77"/>
      <c r="B26" s="210" t="s">
        <v>18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154"/>
    </row>
    <row r="27" spans="1:36" ht="21.95" customHeight="1">
      <c r="A27" s="5" t="s">
        <v>20</v>
      </c>
      <c r="B27" s="82" t="s">
        <v>24</v>
      </c>
      <c r="C27" s="51">
        <v>-0.41898021282990028</v>
      </c>
      <c r="D27" s="51">
        <v>4.7004143319897773</v>
      </c>
      <c r="E27" s="51">
        <v>6.2782821453877258</v>
      </c>
      <c r="F27" s="51">
        <v>4.4145957809536673</v>
      </c>
      <c r="G27" s="51">
        <v>7.5017858423116257</v>
      </c>
      <c r="H27" s="51">
        <v>5.3828431407205724</v>
      </c>
      <c r="I27" s="51">
        <v>4.4948903181475375</v>
      </c>
      <c r="J27" s="51">
        <v>5.2816746128215852</v>
      </c>
      <c r="K27" s="51">
        <v>3.7126332200591472</v>
      </c>
      <c r="L27" s="51">
        <v>2.0166715503537658</v>
      </c>
      <c r="M27" s="51">
        <v>3.4994295664625863</v>
      </c>
      <c r="N27" s="51">
        <v>2.4714652577781049</v>
      </c>
      <c r="O27" s="51">
        <v>-2.1528840288331796</v>
      </c>
      <c r="P27" s="51">
        <v>-0.25193954142479491</v>
      </c>
      <c r="Q27" s="121">
        <v>-0.19198711896040166</v>
      </c>
      <c r="R27" s="121">
        <v>2.3653417274873467</v>
      </c>
      <c r="S27" s="121">
        <v>2.0278756894960726</v>
      </c>
      <c r="T27" s="121">
        <f>[5]Tabela32.1!$H$25</f>
        <v>-3.1131102602156013</v>
      </c>
      <c r="U27" s="154"/>
    </row>
    <row r="28" spans="1:36" ht="21.95" customHeight="1">
      <c r="A28" s="5" t="s">
        <v>21</v>
      </c>
      <c r="B28" s="82" t="s">
        <v>24</v>
      </c>
      <c r="C28" s="51">
        <v>-2.1712184297297377</v>
      </c>
      <c r="D28" s="51">
        <v>4.3058345191403502</v>
      </c>
      <c r="E28" s="51">
        <v>7.5459102861218597</v>
      </c>
      <c r="F28" s="51">
        <v>3.3346475958590194</v>
      </c>
      <c r="G28" s="51">
        <v>9.5069135172356933</v>
      </c>
      <c r="H28" s="51">
        <v>7.4665729860261765</v>
      </c>
      <c r="I28" s="51">
        <v>3.8053146698469043</v>
      </c>
      <c r="J28" s="51">
        <v>7.5308924730680182</v>
      </c>
      <c r="K28" s="51">
        <v>3.9461689315176907</v>
      </c>
      <c r="L28" s="51">
        <v>4.2096831353218844</v>
      </c>
      <c r="M28" s="51">
        <v>3.2043861787908634</v>
      </c>
      <c r="N28" s="51">
        <v>3.1987237397534507</v>
      </c>
      <c r="O28" s="155">
        <v>-4.4949269333645292</v>
      </c>
      <c r="P28" s="51">
        <v>-1.0348337050139045</v>
      </c>
      <c r="Q28" s="121">
        <v>-1.0321548033288885</v>
      </c>
      <c r="R28" s="121">
        <v>3.6425463724188312</v>
      </c>
      <c r="S28" s="121">
        <v>2.2859297366510711</v>
      </c>
      <c r="T28" s="121">
        <f>[5]Tabela32.1!$H$50</f>
        <v>-3.9376308433213936</v>
      </c>
      <c r="U28" s="154"/>
    </row>
    <row r="29" spans="1:36" ht="21.95" customHeight="1">
      <c r="A29" s="5" t="s">
        <v>22</v>
      </c>
      <c r="B29" s="82" t="s">
        <v>24</v>
      </c>
      <c r="C29" s="67">
        <v>0.97041047292849569</v>
      </c>
      <c r="D29" s="67">
        <v>4.9764875210373205</v>
      </c>
      <c r="E29" s="67">
        <v>5.3373130309928518</v>
      </c>
      <c r="F29" s="67">
        <v>5.2171882068257736</v>
      </c>
      <c r="G29" s="67">
        <v>6.0852072381728517</v>
      </c>
      <c r="H29" s="67">
        <v>3.9667950518693873</v>
      </c>
      <c r="I29" s="67">
        <v>4.9633644741323701</v>
      </c>
      <c r="J29" s="67">
        <v>3.7700197236127275</v>
      </c>
      <c r="K29" s="67">
        <v>3.5520418474668247</v>
      </c>
      <c r="L29" s="67">
        <v>0.55609693771725421</v>
      </c>
      <c r="M29" s="67">
        <v>3.7015547259342085</v>
      </c>
      <c r="N29" s="67">
        <v>1.9684243454526351</v>
      </c>
      <c r="O29" s="67">
        <v>-0.58512038165748903</v>
      </c>
      <c r="P29" s="67">
        <v>0.29289104739000926</v>
      </c>
      <c r="Q29" s="121">
        <v>0.38647549003316684</v>
      </c>
      <c r="R29" s="121">
        <v>1.540089252529242</v>
      </c>
      <c r="S29" s="121">
        <v>1.8573819251003654</v>
      </c>
      <c r="T29" s="121">
        <f>([5]Tabela32.1!$C$75-1)*100</f>
        <v>-2.5858302762655327</v>
      </c>
      <c r="U29" s="154"/>
    </row>
    <row r="30" spans="1:36" s="86" customFormat="1" ht="21.95" customHeight="1">
      <c r="A30" s="83" t="s">
        <v>1</v>
      </c>
      <c r="B30" s="99" t="s">
        <v>24</v>
      </c>
      <c r="C30" s="67">
        <v>-1.3078017544364773</v>
      </c>
      <c r="D30" s="67">
        <v>4.8004541955342761</v>
      </c>
      <c r="E30" s="67">
        <v>8.5017392511963497</v>
      </c>
      <c r="F30" s="67">
        <v>7.2234241450956027</v>
      </c>
      <c r="G30" s="67">
        <v>9.7754788305321583</v>
      </c>
      <c r="H30" s="67">
        <v>7.8536044069976718</v>
      </c>
      <c r="I30" s="67">
        <v>5.2530779704320851</v>
      </c>
      <c r="J30" s="67">
        <v>8.0409479349624604</v>
      </c>
      <c r="K30" s="67">
        <v>4.6595218591752197</v>
      </c>
      <c r="L30" s="67">
        <v>1.9301724506905149</v>
      </c>
      <c r="M30" s="67">
        <v>3.4607613097469292</v>
      </c>
      <c r="N30" s="67">
        <v>2.4485834248245464</v>
      </c>
      <c r="O30" s="67">
        <v>-3.8190317204840007</v>
      </c>
      <c r="P30" s="67">
        <v>-1.8806339815710005</v>
      </c>
      <c r="Q30" s="100">
        <v>-0.20785760280921384</v>
      </c>
      <c r="R30" s="100">
        <v>2.47538609107818</v>
      </c>
      <c r="S30" s="100">
        <f>([9]IMPOSTOS!$C$21-1)*100</f>
        <v>3.6593280769900094</v>
      </c>
      <c r="T30" s="100">
        <f>[5]Planilha1!$C$72</f>
        <v>-2.7489282938439552</v>
      </c>
    </row>
    <row r="31" spans="1:36" s="111" customFormat="1" ht="21.95" customHeight="1">
      <c r="A31" s="112" t="s">
        <v>2</v>
      </c>
      <c r="B31" s="113" t="s">
        <v>24</v>
      </c>
      <c r="C31" s="115">
        <v>0.67766668806010788</v>
      </c>
      <c r="D31" s="115">
        <v>4.9518413342533263</v>
      </c>
      <c r="E31" s="115">
        <v>5.7643872533428286</v>
      </c>
      <c r="F31" s="115">
        <v>5.5049277647446715</v>
      </c>
      <c r="G31" s="115">
        <v>6.5782241116266738</v>
      </c>
      <c r="H31" s="115">
        <v>4.4610713256469703</v>
      </c>
      <c r="I31" s="115">
        <v>5.0050134828750537</v>
      </c>
      <c r="J31" s="115">
        <v>4.3748283879682326</v>
      </c>
      <c r="K31" s="115">
        <v>3.7252905070425335</v>
      </c>
      <c r="L31" s="115">
        <v>0.76000966580338503</v>
      </c>
      <c r="M31" s="115">
        <v>3.6636392224505876</v>
      </c>
      <c r="N31" s="115">
        <v>2.0369482332714739</v>
      </c>
      <c r="O31" s="115">
        <v>-1.0147691478910037</v>
      </c>
      <c r="P31" s="115">
        <v>-2.6626121660044966E-3</v>
      </c>
      <c r="Q31" s="115">
        <v>0.31293298000925063</v>
      </c>
      <c r="R31" s="115">
        <v>1.6513838969242078</v>
      </c>
      <c r="S31" s="115">
        <v>2.0602801433595497</v>
      </c>
      <c r="T31" s="115">
        <f>[5]Planilha1!$H$22</f>
        <v>-2.6041222136338749</v>
      </c>
    </row>
    <row r="32" spans="1:36" ht="15" customHeight="1">
      <c r="A32" s="201" t="s">
        <v>64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20"/>
      <c r="Q32" s="49"/>
      <c r="R32" s="49"/>
      <c r="T32" s="51"/>
    </row>
    <row r="33" spans="3:20" ht="23.25">
      <c r="Q33" s="152"/>
      <c r="T33" s="67"/>
    </row>
    <row r="34" spans="3:20">
      <c r="T34" s="100"/>
    </row>
    <row r="35" spans="3:20">
      <c r="T35" s="114"/>
    </row>
    <row r="36" spans="3:20"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3:20"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</sheetData>
  <mergeCells count="10">
    <mergeCell ref="A18:A19"/>
    <mergeCell ref="A32:O32"/>
    <mergeCell ref="A4:A5"/>
    <mergeCell ref="A2:T2"/>
    <mergeCell ref="B4:T4"/>
    <mergeCell ref="B12:T12"/>
    <mergeCell ref="B18:T18"/>
    <mergeCell ref="B6:T6"/>
    <mergeCell ref="B20:T20"/>
    <mergeCell ref="B26:T26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5"/>
  <sheetViews>
    <sheetView showGridLines="0" zoomScale="85" zoomScaleNormal="85" workbookViewId="0">
      <selection activeCell="A2" sqref="A2:XFD2"/>
    </sheetView>
  </sheetViews>
  <sheetFormatPr defaultRowHeight="15"/>
  <cols>
    <col min="1" max="1" width="51.42578125" customWidth="1"/>
    <col min="2" max="17" width="11.7109375" style="55" customWidth="1"/>
    <col min="18" max="19" width="10" bestFit="1" customWidth="1"/>
    <col min="20" max="20" width="13.42578125" bestFit="1" customWidth="1"/>
  </cols>
  <sheetData>
    <row r="1" spans="1:25" s="49" customForma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5" s="49" customFormat="1" ht="30" customHeight="1">
      <c r="A2" s="202" t="s">
        <v>47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25" s="49" customForma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S3" s="181" t="s">
        <v>58</v>
      </c>
      <c r="T3" s="149" t="s">
        <v>59</v>
      </c>
    </row>
    <row r="4" spans="1:25" s="49" customFormat="1" ht="24.95" customHeight="1">
      <c r="A4" s="211" t="s">
        <v>4</v>
      </c>
      <c r="B4" s="217" t="s">
        <v>23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</row>
    <row r="5" spans="1:25" s="49" customFormat="1" ht="24.95" customHeight="1">
      <c r="A5" s="212"/>
      <c r="B5" s="14">
        <v>2002</v>
      </c>
      <c r="C5" s="14">
        <v>2003</v>
      </c>
      <c r="D5" s="14">
        <v>2004</v>
      </c>
      <c r="E5" s="14">
        <v>2005</v>
      </c>
      <c r="F5" s="14">
        <v>2006</v>
      </c>
      <c r="G5" s="14">
        <v>2007</v>
      </c>
      <c r="H5" s="14">
        <v>2008</v>
      </c>
      <c r="I5" s="14">
        <v>2009</v>
      </c>
      <c r="J5" s="14">
        <v>2010</v>
      </c>
      <c r="K5" s="14">
        <v>2011</v>
      </c>
      <c r="L5" s="14">
        <v>2012</v>
      </c>
      <c r="M5" s="14">
        <v>2013</v>
      </c>
      <c r="N5" s="15">
        <v>2014</v>
      </c>
      <c r="O5" s="15">
        <v>2015</v>
      </c>
      <c r="P5" s="15">
        <v>2016</v>
      </c>
      <c r="Q5" s="15">
        <v>2017</v>
      </c>
      <c r="R5" s="15">
        <v>2018</v>
      </c>
      <c r="S5" s="15">
        <v>2019</v>
      </c>
      <c r="T5" s="15">
        <v>2020</v>
      </c>
    </row>
    <row r="6" spans="1:25" ht="21.95" customHeight="1">
      <c r="A6" s="24" t="s">
        <v>13</v>
      </c>
      <c r="B6" s="24">
        <v>362.54921210711001</v>
      </c>
      <c r="C6" s="24">
        <v>480.86885983121999</v>
      </c>
      <c r="D6" s="24">
        <v>481.94858260231001</v>
      </c>
      <c r="E6" s="24">
        <v>558.78578920144002</v>
      </c>
      <c r="F6" s="24">
        <v>494.88922305220996</v>
      </c>
      <c r="G6" s="24">
        <v>622.14401691294006</v>
      </c>
      <c r="H6" s="24">
        <v>709.7401992179</v>
      </c>
      <c r="I6" s="24">
        <v>765.17587374930997</v>
      </c>
      <c r="J6" s="24">
        <v>628.85271997607992</v>
      </c>
      <c r="K6" s="24">
        <v>1052.87143915252</v>
      </c>
      <c r="L6" s="24">
        <v>929.20041639892008</v>
      </c>
      <c r="M6" s="24">
        <v>1155.3651487590498</v>
      </c>
      <c r="N6" s="24">
        <v>1460.5142255989299</v>
      </c>
      <c r="O6" s="24">
        <v>1284.9060057195002</v>
      </c>
      <c r="P6" s="24">
        <v>1562.09498650818</v>
      </c>
      <c r="Q6" s="24">
        <v>1511.6202528172398</v>
      </c>
      <c r="R6" s="24">
        <v>1753.0303517969601</v>
      </c>
      <c r="S6" s="24">
        <f>[9]Agropecuária!$F$24</f>
        <v>1762.9666089588002</v>
      </c>
      <c r="T6" s="24">
        <f>[5]AGROPECUÁRIA!$F$25</f>
        <v>2581.6526039585801</v>
      </c>
      <c r="U6" s="49"/>
      <c r="V6" s="2"/>
    </row>
    <row r="7" spans="1:25" ht="21.95" customHeight="1">
      <c r="A7" s="24" t="s">
        <v>14</v>
      </c>
      <c r="B7" s="24">
        <v>9176.9315982952485</v>
      </c>
      <c r="C7" s="24">
        <v>7907.7009372409193</v>
      </c>
      <c r="D7" s="24">
        <v>10460.754156123781</v>
      </c>
      <c r="E7" s="24">
        <v>12576.083940033179</v>
      </c>
      <c r="F7" s="24">
        <v>11089.21494820085</v>
      </c>
      <c r="G7" s="24">
        <v>11272.871682868372</v>
      </c>
      <c r="H7" s="24">
        <v>13442.01126482244</v>
      </c>
      <c r="I7" s="24">
        <v>17186.578203759698</v>
      </c>
      <c r="J7" s="24">
        <v>19733.577100814768</v>
      </c>
      <c r="K7" s="24">
        <v>20564.623314010089</v>
      </c>
      <c r="L7" s="24">
        <v>23227.947637909641</v>
      </c>
      <c r="M7" s="24">
        <v>22825.451430111498</v>
      </c>
      <c r="N7" s="24">
        <v>24725.9010641409</v>
      </c>
      <c r="O7" s="24">
        <v>23138.782873646822</v>
      </c>
      <c r="P7" s="24">
        <v>21492.950323650191</v>
      </c>
      <c r="Q7" s="24">
        <v>20373.226520155458</v>
      </c>
      <c r="R7" s="24">
        <v>22675.805049755189</v>
      </c>
      <c r="S7" s="24">
        <f>[9]Indústria!$F$24</f>
        <v>22874.788895253259</v>
      </c>
      <c r="T7" s="24">
        <f>'[5]INDÚSTRIA '!$F$24</f>
        <v>25972.841769653431</v>
      </c>
      <c r="U7" s="49"/>
    </row>
    <row r="8" spans="1:25" ht="21.95" customHeight="1">
      <c r="A8" s="9" t="s">
        <v>25</v>
      </c>
      <c r="B8" s="57">
        <v>14.100946854350001</v>
      </c>
      <c r="C8" s="57">
        <v>109.40259503532</v>
      </c>
      <c r="D8" s="57">
        <v>126.05229735638</v>
      </c>
      <c r="E8" s="57">
        <v>146.97291133568001</v>
      </c>
      <c r="F8" s="57">
        <v>10.908416551750001</v>
      </c>
      <c r="G8" s="57">
        <v>24.307143214069999</v>
      </c>
      <c r="H8" s="57">
        <v>32.266817130040003</v>
      </c>
      <c r="I8" s="57">
        <v>43.497948483900004</v>
      </c>
      <c r="J8" s="57">
        <v>53.700485467210001</v>
      </c>
      <c r="K8" s="57">
        <v>43.795949781079997</v>
      </c>
      <c r="L8" s="57">
        <v>36.985727665260001</v>
      </c>
      <c r="M8" s="57">
        <v>48.68238075859</v>
      </c>
      <c r="N8" s="57">
        <v>40.6528984722</v>
      </c>
      <c r="O8" s="57">
        <v>26.413486711920001</v>
      </c>
      <c r="P8" s="57">
        <v>37.647127230209996</v>
      </c>
      <c r="Q8" s="57">
        <v>16.004653519049999</v>
      </c>
      <c r="R8" s="57">
        <v>54.535260431120001</v>
      </c>
      <c r="S8" s="57">
        <f>[9]Tabela32.3!$F$24</f>
        <v>64.694483838790006</v>
      </c>
      <c r="T8" s="57">
        <f>[5]Tabela32.3!$F$25</f>
        <v>19.712421079950001</v>
      </c>
      <c r="U8" s="49"/>
    </row>
    <row r="9" spans="1:25" ht="21.95" customHeight="1">
      <c r="A9" s="9" t="s">
        <v>5</v>
      </c>
      <c r="B9" s="57">
        <v>2329.4393573477996</v>
      </c>
      <c r="C9" s="57">
        <v>2497.6848628527</v>
      </c>
      <c r="D9" s="57">
        <v>2717.6093169072001</v>
      </c>
      <c r="E9" s="57">
        <v>2967.7527684678003</v>
      </c>
      <c r="F9" s="57">
        <v>3054.2682976220999</v>
      </c>
      <c r="G9" s="57">
        <v>3136.7124242912</v>
      </c>
      <c r="H9" s="57">
        <v>4453.9363575840998</v>
      </c>
      <c r="I9" s="57">
        <v>5040.0367388611003</v>
      </c>
      <c r="J9" s="57">
        <v>4808.7809621957995</v>
      </c>
      <c r="K9" s="57">
        <v>5368.2726031819493</v>
      </c>
      <c r="L9" s="57">
        <v>5839.0847414650398</v>
      </c>
      <c r="M9" s="57">
        <v>6042.2536669212595</v>
      </c>
      <c r="N9" s="57">
        <v>7133.2416563055094</v>
      </c>
      <c r="O9" s="57">
        <v>7231.0918635637099</v>
      </c>
      <c r="P9" s="57">
        <v>6640.3770863565796</v>
      </c>
      <c r="Q9" s="57">
        <v>6238.7559075831896</v>
      </c>
      <c r="R9" s="57">
        <v>7402.8305527030698</v>
      </c>
      <c r="S9" s="57">
        <f>[9]Tabela32.4!$F$24</f>
        <v>6806.9012349062705</v>
      </c>
      <c r="T9" s="57">
        <f>[5]Tabela32.4!$F$25</f>
        <v>8059.9151695969294</v>
      </c>
      <c r="U9" s="49"/>
    </row>
    <row r="10" spans="1:25" ht="33" customHeight="1">
      <c r="A10" s="8" t="s">
        <v>6</v>
      </c>
      <c r="B10" s="57">
        <v>1690.1325515251999</v>
      </c>
      <c r="C10" s="57">
        <v>1907.1410432363998</v>
      </c>
      <c r="D10" s="57">
        <v>2299.2998415594002</v>
      </c>
      <c r="E10" s="57">
        <v>2577.7802937496999</v>
      </c>
      <c r="F10" s="57">
        <v>2731.0095839991004</v>
      </c>
      <c r="G10" s="57">
        <v>2701.9065024257002</v>
      </c>
      <c r="H10" s="57">
        <v>2084.8000397568999</v>
      </c>
      <c r="I10" s="57">
        <v>2336.0996739550001</v>
      </c>
      <c r="J10" s="57">
        <v>2885.68451836943</v>
      </c>
      <c r="K10" s="57">
        <v>2607.3975719231603</v>
      </c>
      <c r="L10" s="57">
        <v>3341.5868676873797</v>
      </c>
      <c r="M10" s="57">
        <v>3140.4880895892502</v>
      </c>
      <c r="N10" s="57">
        <v>3797.4507314376797</v>
      </c>
      <c r="O10" s="57">
        <v>4513.5696178346006</v>
      </c>
      <c r="P10" s="57">
        <v>4227.0037534989197</v>
      </c>
      <c r="Q10" s="57">
        <v>5135.5219475144595</v>
      </c>
      <c r="R10" s="57">
        <v>5126.4740725326101</v>
      </c>
      <c r="S10" s="57">
        <f>[9]Tabela32.5!$F$24</f>
        <v>5682.76861889879</v>
      </c>
      <c r="T10" s="57">
        <f>[5]Tabela32.5!$F$25</f>
        <v>5834.7115062493203</v>
      </c>
      <c r="U10" s="49"/>
    </row>
    <row r="11" spans="1:25" ht="21.95" customHeight="1">
      <c r="A11" s="9" t="s">
        <v>7</v>
      </c>
      <c r="B11" s="57">
        <v>5143.2587425678994</v>
      </c>
      <c r="C11" s="57">
        <v>3393.4724361164999</v>
      </c>
      <c r="D11" s="57">
        <v>5317.7927003007999</v>
      </c>
      <c r="E11" s="57">
        <v>6883.5779664799993</v>
      </c>
      <c r="F11" s="57">
        <v>5293.0286500278999</v>
      </c>
      <c r="G11" s="57">
        <v>5409.9456129374003</v>
      </c>
      <c r="H11" s="57">
        <v>6871.0080503514</v>
      </c>
      <c r="I11" s="57">
        <v>9766.9438424596992</v>
      </c>
      <c r="J11" s="57">
        <v>11985.411134782329</v>
      </c>
      <c r="K11" s="57">
        <v>12545.1571891239</v>
      </c>
      <c r="L11" s="57">
        <v>14010.290301091962</v>
      </c>
      <c r="M11" s="57">
        <v>13594.0272928424</v>
      </c>
      <c r="N11" s="57">
        <v>13754.55577792551</v>
      </c>
      <c r="O11" s="57">
        <v>11367.70790553659</v>
      </c>
      <c r="P11" s="57">
        <v>10587.922356564481</v>
      </c>
      <c r="Q11" s="57">
        <v>8982.9440115387588</v>
      </c>
      <c r="R11" s="57">
        <v>10091.965164088391</v>
      </c>
      <c r="S11" s="57">
        <f>[9]Tabela32.6!$F$24</f>
        <v>10320.424557609409</v>
      </c>
      <c r="T11" s="57">
        <f>[5]Tabela32.6!$F$25</f>
        <v>12058.502672727231</v>
      </c>
      <c r="U11" s="49"/>
      <c r="Y11" s="2"/>
    </row>
    <row r="12" spans="1:25" ht="21.95" customHeight="1">
      <c r="A12" s="1" t="s">
        <v>15</v>
      </c>
      <c r="B12" s="24">
        <v>74684.746485602795</v>
      </c>
      <c r="C12" s="24">
        <v>77056.520995269602</v>
      </c>
      <c r="D12" s="24">
        <v>90152.548572111205</v>
      </c>
      <c r="E12" s="24">
        <v>99946.584124389716</v>
      </c>
      <c r="F12" s="24">
        <v>113587.2863593474</v>
      </c>
      <c r="G12" s="24">
        <v>125033.9750239345</v>
      </c>
      <c r="H12" s="24">
        <v>144452.54890581261</v>
      </c>
      <c r="I12" s="24">
        <v>160489.62822647719</v>
      </c>
      <c r="J12" s="24">
        <v>184890.22088403429</v>
      </c>
      <c r="K12" s="24">
        <v>197681.36905585806</v>
      </c>
      <c r="L12" s="24">
        <v>208823.60118011685</v>
      </c>
      <c r="M12" s="24">
        <v>231131.72560640777</v>
      </c>
      <c r="N12" s="24">
        <v>259617.82217847763</v>
      </c>
      <c r="O12" s="24">
        <v>291515.85271350114</v>
      </c>
      <c r="P12" s="24">
        <v>325443.70053581306</v>
      </c>
      <c r="Q12" s="24">
        <v>333025.78981861984</v>
      </c>
      <c r="R12" s="24">
        <v>351094.58507689991</v>
      </c>
      <c r="S12" s="24">
        <f>[9]Serviços!$F$24</f>
        <v>373640.95753032318</v>
      </c>
      <c r="T12" s="24">
        <f>'[5]SERVIÇOS '!$F$24</f>
        <v>360191.0764479725</v>
      </c>
      <c r="U12" s="2"/>
    </row>
    <row r="13" spans="1:25" ht="33" customHeight="1">
      <c r="A13" s="8" t="s">
        <v>30</v>
      </c>
      <c r="B13" s="58">
        <v>3511.7197576649</v>
      </c>
      <c r="C13" s="58">
        <v>4691.1125318906006</v>
      </c>
      <c r="D13" s="58">
        <v>5142.7584886987997</v>
      </c>
      <c r="E13" s="58">
        <v>6143.9835061543999</v>
      </c>
      <c r="F13" s="58">
        <v>7112.0942522972</v>
      </c>
      <c r="G13" s="58">
        <v>8459.7757958166003</v>
      </c>
      <c r="H13" s="58">
        <v>10958.884710455999</v>
      </c>
      <c r="I13" s="58">
        <v>11086.756007714001</v>
      </c>
      <c r="J13" s="58">
        <v>13735.595198158751</v>
      </c>
      <c r="K13" s="58">
        <v>14031.751805499171</v>
      </c>
      <c r="L13" s="58">
        <v>17284.343359512983</v>
      </c>
      <c r="M13" s="58">
        <v>17183.267112033082</v>
      </c>
      <c r="N13" s="58">
        <v>19231.891464350359</v>
      </c>
      <c r="O13" s="58">
        <v>18829.309457557993</v>
      </c>
      <c r="P13" s="58">
        <v>19644.502887989351</v>
      </c>
      <c r="Q13" s="57">
        <v>19398.71472065711</v>
      </c>
      <c r="R13" s="57">
        <v>21161.522949839353</v>
      </c>
      <c r="S13" s="57">
        <f>[9]Tabela32.7!$F$24</f>
        <v>24661.88764422329</v>
      </c>
      <c r="T13" s="57">
        <f>[5]Tabela32.7!$F$25</f>
        <v>22364.14550124151</v>
      </c>
      <c r="U13" s="49"/>
      <c r="Y13" s="150"/>
    </row>
    <row r="14" spans="1:25" ht="21.95" customHeight="1">
      <c r="A14" s="9" t="s">
        <v>8</v>
      </c>
      <c r="B14" s="58">
        <v>4438.0719158853999</v>
      </c>
      <c r="C14" s="58">
        <v>3389.3812818843999</v>
      </c>
      <c r="D14" s="58">
        <v>3837.8051533123003</v>
      </c>
      <c r="E14" s="58">
        <v>4136.2711331528999</v>
      </c>
      <c r="F14" s="58">
        <v>4616.6750823360007</v>
      </c>
      <c r="G14" s="58">
        <v>5004.5870549613001</v>
      </c>
      <c r="H14" s="58">
        <v>6026.2431266610001</v>
      </c>
      <c r="I14" s="58">
        <v>6208.3183530396991</v>
      </c>
      <c r="J14" s="58">
        <v>6852.6619453184903</v>
      </c>
      <c r="K14" s="58">
        <v>7726.0170715976201</v>
      </c>
      <c r="L14" s="58">
        <v>8076.9656526103199</v>
      </c>
      <c r="M14" s="58">
        <v>8687.9748368741602</v>
      </c>
      <c r="N14" s="58">
        <v>8857.3838050879313</v>
      </c>
      <c r="O14" s="58">
        <v>9658.0367733977291</v>
      </c>
      <c r="P14" s="58">
        <v>10936.78917111902</v>
      </c>
      <c r="Q14" s="57">
        <v>11183.425748102271</v>
      </c>
      <c r="R14" s="57">
        <v>12040.95247241532</v>
      </c>
      <c r="S14" s="57">
        <f>[9]Tabela32.8!$F$24</f>
        <v>12044.257328187201</v>
      </c>
      <c r="T14" s="57">
        <f>[5]Tabela32.8!$F$25</f>
        <v>9720.9627586554707</v>
      </c>
      <c r="U14" s="49"/>
    </row>
    <row r="15" spans="1:25" ht="21.95" customHeight="1">
      <c r="A15" s="9" t="s">
        <v>31</v>
      </c>
      <c r="B15" s="58">
        <v>1415.4691753626</v>
      </c>
      <c r="C15" s="58">
        <v>1426.8342898388</v>
      </c>
      <c r="D15" s="58">
        <v>1564.8259255579001</v>
      </c>
      <c r="E15" s="58">
        <v>1884.6487866533998</v>
      </c>
      <c r="F15" s="58">
        <v>1921.1124987969001</v>
      </c>
      <c r="G15" s="58">
        <v>2555.8857246146003</v>
      </c>
      <c r="H15" s="58">
        <v>3512.6479795431001</v>
      </c>
      <c r="I15" s="58">
        <v>3341.2991148607002</v>
      </c>
      <c r="J15" s="58">
        <v>4100.4268473095199</v>
      </c>
      <c r="K15" s="58">
        <v>4406.2158302199805</v>
      </c>
      <c r="L15" s="58">
        <v>4737.5783941789905</v>
      </c>
      <c r="M15" s="58">
        <v>5704.2765098771897</v>
      </c>
      <c r="N15" s="58">
        <v>6487.5796559536502</v>
      </c>
      <c r="O15" s="58">
        <v>6171.0448793593796</v>
      </c>
      <c r="P15" s="58">
        <v>6096.4428175179</v>
      </c>
      <c r="Q15" s="57">
        <v>6976.5841797295107</v>
      </c>
      <c r="R15" s="57">
        <v>7709.5479889174503</v>
      </c>
      <c r="S15" s="57">
        <v>7989.0181160737493</v>
      </c>
      <c r="T15" s="57">
        <f>[5]Tabela32.9!$F$25</f>
        <v>6855.9403453658506</v>
      </c>
      <c r="U15" s="49"/>
    </row>
    <row r="16" spans="1:25" ht="21.95" customHeight="1">
      <c r="A16" s="9" t="s">
        <v>32</v>
      </c>
      <c r="B16" s="58">
        <v>3522.0302150017001</v>
      </c>
      <c r="C16" s="58">
        <v>4367.1753526432003</v>
      </c>
      <c r="D16" s="58">
        <v>6010.2432112951001</v>
      </c>
      <c r="E16" s="58">
        <v>7184.0919515603</v>
      </c>
      <c r="F16" s="58">
        <v>8848.6191009694994</v>
      </c>
      <c r="G16" s="58">
        <v>8137.7144294494001</v>
      </c>
      <c r="H16" s="58">
        <v>8812.7544944223991</v>
      </c>
      <c r="I16" s="58">
        <v>9183.8025953430988</v>
      </c>
      <c r="J16" s="58">
        <v>9158.3674099171913</v>
      </c>
      <c r="K16" s="58">
        <v>9560.1316520569308</v>
      </c>
      <c r="L16" s="58">
        <v>10922.114763324209</v>
      </c>
      <c r="M16" s="58">
        <v>11762.06511341513</v>
      </c>
      <c r="N16" s="58">
        <v>10334.551343040661</v>
      </c>
      <c r="O16" s="58">
        <v>11251.321043275841</v>
      </c>
      <c r="P16" s="58">
        <v>11065.81621505548</v>
      </c>
      <c r="Q16" s="57">
        <v>10669.295499638591</v>
      </c>
      <c r="R16" s="57">
        <v>11998.85418973006</v>
      </c>
      <c r="S16" s="57">
        <f>[9]Tabela32.10!$F$24</f>
        <v>13705.913253824829</v>
      </c>
      <c r="T16" s="57">
        <f>[5]Tabela32.10!$F$25</f>
        <v>12605.67802048038</v>
      </c>
      <c r="U16" s="49"/>
    </row>
    <row r="17" spans="1:21" ht="33" customHeight="1">
      <c r="A17" s="8" t="s">
        <v>9</v>
      </c>
      <c r="B17" s="58">
        <v>10719.258441837001</v>
      </c>
      <c r="C17" s="58">
        <v>10561.858991112</v>
      </c>
      <c r="D17" s="58">
        <v>11627.2427644</v>
      </c>
      <c r="E17" s="58">
        <v>13719.935369346</v>
      </c>
      <c r="F17" s="58">
        <v>15844.053808496001</v>
      </c>
      <c r="G17" s="58">
        <v>16441.175011263</v>
      </c>
      <c r="H17" s="58">
        <v>19723.134742134</v>
      </c>
      <c r="I17" s="58">
        <v>20377.887666537998</v>
      </c>
      <c r="J17" s="58">
        <v>25694.152616994259</v>
      </c>
      <c r="K17" s="58">
        <v>28105.825480025858</v>
      </c>
      <c r="L17" s="58">
        <v>28121.251928542413</v>
      </c>
      <c r="M17" s="58">
        <v>29052.940082482608</v>
      </c>
      <c r="N17" s="58">
        <v>34547.475611760521</v>
      </c>
      <c r="O17" s="58">
        <v>39553.835315149714</v>
      </c>
      <c r="P17" s="58">
        <v>48022.898365101901</v>
      </c>
      <c r="Q17" s="57">
        <v>52552.305063149492</v>
      </c>
      <c r="R17" s="57">
        <v>53746.019918941871</v>
      </c>
      <c r="S17" s="57">
        <f>[9]Tabela32.11!$F$24</f>
        <v>58992.3764708893</v>
      </c>
      <c r="T17" s="57">
        <f>[5]Tabela32.11!$F$25</f>
        <v>56987.324304573434</v>
      </c>
      <c r="U17" s="49"/>
    </row>
    <row r="18" spans="1:21" ht="21.95" customHeight="1">
      <c r="A18" s="9" t="s">
        <v>10</v>
      </c>
      <c r="B18" s="58">
        <v>3414.8413539354001</v>
      </c>
      <c r="C18" s="58">
        <v>3821.6134349461004</v>
      </c>
      <c r="D18" s="58">
        <v>4266.4855966175001</v>
      </c>
      <c r="E18" s="58">
        <v>4581.6591064098993</v>
      </c>
      <c r="F18" s="58">
        <v>4778.7722863813997</v>
      </c>
      <c r="G18" s="58">
        <v>6298.8239535654002</v>
      </c>
      <c r="H18" s="58">
        <v>6214.8532683711001</v>
      </c>
      <c r="I18" s="58">
        <v>7380.0812838659003</v>
      </c>
      <c r="J18" s="58">
        <v>8526.9917643567605</v>
      </c>
      <c r="K18" s="58">
        <v>10213.891666514561</v>
      </c>
      <c r="L18" s="58">
        <v>10929.74468874981</v>
      </c>
      <c r="M18" s="58">
        <v>12230.683810615179</v>
      </c>
      <c r="N18" s="58">
        <v>14547.208024172029</v>
      </c>
      <c r="O18" s="58">
        <v>16164.35493085063</v>
      </c>
      <c r="P18" s="58">
        <v>15878.42390310492</v>
      </c>
      <c r="Q18" s="57">
        <v>17315.575199688123</v>
      </c>
      <c r="R18" s="57">
        <v>18399.748892599669</v>
      </c>
      <c r="S18" s="57">
        <f>[9]Tabela32.12!$F$24</f>
        <v>18249.114477118223</v>
      </c>
      <c r="T18" s="57">
        <f>[5]Tabela32.12!$F$25</f>
        <v>20451.481795700063</v>
      </c>
      <c r="U18" s="49"/>
    </row>
    <row r="19" spans="1:21" ht="33" customHeight="1">
      <c r="A19" s="8" t="s">
        <v>11</v>
      </c>
      <c r="B19" s="58">
        <v>3898.5675474590998</v>
      </c>
      <c r="C19" s="58">
        <v>4242.4109794018996</v>
      </c>
      <c r="D19" s="58">
        <v>5028.6613935567002</v>
      </c>
      <c r="E19" s="58">
        <v>4906.2339981852001</v>
      </c>
      <c r="F19" s="58">
        <v>5632.0479367741</v>
      </c>
      <c r="G19" s="58">
        <v>6701.4426535686998</v>
      </c>
      <c r="H19" s="58">
        <v>8337.6738214971992</v>
      </c>
      <c r="I19" s="58">
        <v>8871.0116869720987</v>
      </c>
      <c r="J19" s="58">
        <v>11197.074802218651</v>
      </c>
      <c r="K19" s="58">
        <v>11248.93049128351</v>
      </c>
      <c r="L19" s="58">
        <v>12869.718112419991</v>
      </c>
      <c r="M19" s="58">
        <v>14972.6300382765</v>
      </c>
      <c r="N19" s="58">
        <v>19420.04024866984</v>
      </c>
      <c r="O19" s="58">
        <v>18127.304977433279</v>
      </c>
      <c r="P19" s="58">
        <v>21907.849041890062</v>
      </c>
      <c r="Q19" s="57">
        <v>20129.320453135922</v>
      </c>
      <c r="R19" s="57">
        <v>20782.47225869511</v>
      </c>
      <c r="S19" s="57">
        <f>[9]Tabela32.13!$F$24</f>
        <v>23001.754646025242</v>
      </c>
      <c r="T19" s="57">
        <f>[5]Tabela32.13!$F$25</f>
        <v>19287.197302558121</v>
      </c>
      <c r="U19" s="49"/>
    </row>
    <row r="20" spans="1:21" ht="33" customHeight="1">
      <c r="A20" s="8" t="s">
        <v>33</v>
      </c>
      <c r="B20" s="59">
        <v>38673.287675087995</v>
      </c>
      <c r="C20" s="59">
        <v>38740.511144538999</v>
      </c>
      <c r="D20" s="59">
        <v>46218.073426160001</v>
      </c>
      <c r="E20" s="59">
        <v>50366.172525356</v>
      </c>
      <c r="F20" s="59">
        <v>56479.349337505999</v>
      </c>
      <c r="G20" s="59">
        <v>62676.704751435995</v>
      </c>
      <c r="H20" s="59">
        <v>71117.901283057014</v>
      </c>
      <c r="I20" s="59">
        <v>83265.947603919005</v>
      </c>
      <c r="J20" s="59">
        <v>94274.607847475811</v>
      </c>
      <c r="K20" s="59">
        <v>100642.31899769924</v>
      </c>
      <c r="L20" s="59">
        <v>102655.75170302973</v>
      </c>
      <c r="M20" s="59">
        <v>116237.91215388999</v>
      </c>
      <c r="N20" s="59">
        <v>129379.33264585132</v>
      </c>
      <c r="O20" s="59">
        <v>151891.8829622193</v>
      </c>
      <c r="P20" s="59">
        <v>167845.02143385002</v>
      </c>
      <c r="Q20" s="57">
        <v>169197.49240498932</v>
      </c>
      <c r="R20" s="57">
        <v>173912.54859092226</v>
      </c>
      <c r="S20" s="57">
        <f>[9]Tabela32.14!$F$24</f>
        <v>181346.3688713896</v>
      </c>
      <c r="T20" s="57">
        <f>[5]Tabela32.14!$F$25</f>
        <v>179889.57391313635</v>
      </c>
      <c r="U20" s="49"/>
    </row>
    <row r="21" spans="1:21" ht="21.95" customHeight="1">
      <c r="A21" s="45" t="s">
        <v>29</v>
      </c>
      <c r="B21" s="57">
        <v>1810.7289510037001</v>
      </c>
      <c r="C21" s="57">
        <v>2227.6430682326004</v>
      </c>
      <c r="D21" s="57">
        <v>2525.0131406398</v>
      </c>
      <c r="E21" s="57">
        <v>2501.3959461663999</v>
      </c>
      <c r="F21" s="57">
        <v>3647.6322228366998</v>
      </c>
      <c r="G21" s="57">
        <v>3934.3247161539002</v>
      </c>
      <c r="H21" s="57">
        <v>4224.7339441034001</v>
      </c>
      <c r="I21" s="57">
        <v>4636.2660581533</v>
      </c>
      <c r="J21" s="57">
        <v>5042.6093521620105</v>
      </c>
      <c r="K21" s="57">
        <v>5332.6865503293002</v>
      </c>
      <c r="L21" s="57">
        <v>5915.1437494475804</v>
      </c>
      <c r="M21" s="57">
        <v>6743.4395889838997</v>
      </c>
      <c r="N21" s="57">
        <v>8620.9156812274614</v>
      </c>
      <c r="O21" s="57">
        <v>12056.61762885381</v>
      </c>
      <c r="P21" s="57">
        <v>15820.23640445447</v>
      </c>
      <c r="Q21" s="57">
        <v>17025.34988334799</v>
      </c>
      <c r="R21" s="57">
        <v>20800.002583898571</v>
      </c>
      <c r="S21" s="57">
        <f>[9]Tabela32.15!$F$24</f>
        <v>22600.167230237359</v>
      </c>
      <c r="T21" s="57">
        <f>[5]Tabela32.15!$F$25</f>
        <v>21690.952134537183</v>
      </c>
      <c r="U21" s="49"/>
    </row>
    <row r="22" spans="1:21" s="88" customFormat="1" ht="21.95" customHeight="1">
      <c r="A22" s="65" t="s">
        <v>34</v>
      </c>
      <c r="B22" s="60">
        <v>3280.7714523649997</v>
      </c>
      <c r="C22" s="60">
        <v>3587.9799207810001</v>
      </c>
      <c r="D22" s="60">
        <v>3931.4394718730996</v>
      </c>
      <c r="E22" s="60">
        <v>4522.1918014051998</v>
      </c>
      <c r="F22" s="60">
        <v>4706.9298329535995</v>
      </c>
      <c r="G22" s="60">
        <v>4823.5409331056007</v>
      </c>
      <c r="H22" s="60">
        <v>5523.7215355673998</v>
      </c>
      <c r="I22" s="60">
        <v>6138.2578560714001</v>
      </c>
      <c r="J22" s="60">
        <v>6307.7331001228504</v>
      </c>
      <c r="K22" s="60">
        <v>6413.5995106318996</v>
      </c>
      <c r="L22" s="60">
        <v>7310.9888283008495</v>
      </c>
      <c r="M22" s="60">
        <v>8556.5363599600205</v>
      </c>
      <c r="N22" s="60">
        <v>8191.4436983638398</v>
      </c>
      <c r="O22" s="60">
        <v>7812.1447454034496</v>
      </c>
      <c r="P22" s="60">
        <v>8225.7202957299796</v>
      </c>
      <c r="Q22" s="57">
        <v>8577.7266661815393</v>
      </c>
      <c r="R22" s="57">
        <f>[9]Tabela32.16!$F$23</f>
        <v>10542.915230940229</v>
      </c>
      <c r="S22" s="57">
        <f>[9]Tabela32.16!$F$24</f>
        <v>11050.099492354369</v>
      </c>
      <c r="T22" s="57">
        <f>[5]Tabela32.16!$F$25</f>
        <v>10337.82037172421</v>
      </c>
      <c r="U22" s="49"/>
    </row>
    <row r="23" spans="1:21" ht="24.95" customHeight="1">
      <c r="A23" s="33" t="s">
        <v>44</v>
      </c>
      <c r="B23" s="54">
        <v>84224.227296005687</v>
      </c>
      <c r="C23" s="54">
        <v>85445.090792341842</v>
      </c>
      <c r="D23" s="54">
        <v>101095.25131083744</v>
      </c>
      <c r="E23" s="54">
        <v>113081.4538536241</v>
      </c>
      <c r="F23" s="54">
        <v>125171.3905306002</v>
      </c>
      <c r="G23" s="54">
        <v>136928.99072371624</v>
      </c>
      <c r="H23" s="54">
        <v>158604.30036985315</v>
      </c>
      <c r="I23" s="54">
        <v>178441.38230398612</v>
      </c>
      <c r="J23" s="54">
        <v>205252.65070482533</v>
      </c>
      <c r="K23" s="54">
        <v>219298.86380902247</v>
      </c>
      <c r="L23" s="54">
        <v>232980.74923442531</v>
      </c>
      <c r="M23" s="54">
        <v>255112.54218527843</v>
      </c>
      <c r="N23" s="54">
        <v>285804.23746821715</v>
      </c>
      <c r="O23" s="54">
        <v>315939.54159287002</v>
      </c>
      <c r="P23" s="117">
        <v>348498.74584597151</v>
      </c>
      <c r="Q23" s="143">
        <v>354910.63659159257</v>
      </c>
      <c r="R23" s="143">
        <v>375523.42047845206</v>
      </c>
      <c r="S23" s="117">
        <f>S6+S7+S12</f>
        <v>398278.71303453523</v>
      </c>
      <c r="T23" s="117">
        <f>T6+T7+T12</f>
        <v>388745.57082158449</v>
      </c>
      <c r="U23" s="49"/>
    </row>
    <row r="24" spans="1:21" ht="17.100000000000001" customHeight="1">
      <c r="A24" s="213" t="s">
        <v>64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119"/>
      <c r="Q24" s="6"/>
      <c r="S24" s="49"/>
      <c r="T24" s="153"/>
      <c r="U24" s="49"/>
    </row>
    <row r="25" spans="1:21" ht="11.25" customHeight="1">
      <c r="A25" s="214" t="s">
        <v>17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97"/>
      <c r="N25" s="97"/>
      <c r="O25" s="97"/>
      <c r="P25" s="97"/>
      <c r="Q25" s="6"/>
      <c r="S25" s="49"/>
      <c r="T25" s="49"/>
      <c r="U25" s="49"/>
    </row>
  </sheetData>
  <mergeCells count="6">
    <mergeCell ref="A4:A5"/>
    <mergeCell ref="A24:O24"/>
    <mergeCell ref="A25:L25"/>
    <mergeCell ref="A3:Q3"/>
    <mergeCell ref="A2:T2"/>
    <mergeCell ref="B4:T4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25"/>
  <sheetViews>
    <sheetView showGridLines="0" zoomScale="85" zoomScaleNormal="85" workbookViewId="0">
      <selection activeCell="A2" sqref="A2:XFD2"/>
    </sheetView>
  </sheetViews>
  <sheetFormatPr defaultRowHeight="15"/>
  <cols>
    <col min="1" max="1" width="51.42578125" style="3" customWidth="1"/>
    <col min="2" max="14" width="11.7109375" style="3" customWidth="1"/>
    <col min="15" max="16" width="11.5703125" style="3" customWidth="1"/>
    <col min="17" max="20" width="11.5703125" customWidth="1"/>
  </cols>
  <sheetData>
    <row r="1" spans="1:35" s="49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5" s="49" customFormat="1" ht="30" customHeight="1">
      <c r="A2" s="202" t="s">
        <v>48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35" s="49" customForma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147"/>
      <c r="T3" s="149" t="s">
        <v>60</v>
      </c>
    </row>
    <row r="4" spans="1:35" ht="24.95" customHeight="1">
      <c r="A4" s="211" t="s">
        <v>4</v>
      </c>
      <c r="B4" s="222" t="s">
        <v>26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35" ht="24.95" customHeight="1">
      <c r="A5" s="212"/>
      <c r="B5" s="14">
        <v>2002</v>
      </c>
      <c r="C5" s="14">
        <v>2003</v>
      </c>
      <c r="D5" s="14">
        <v>2004</v>
      </c>
      <c r="E5" s="14">
        <v>2005</v>
      </c>
      <c r="F5" s="14">
        <v>2006</v>
      </c>
      <c r="G5" s="14">
        <v>2007</v>
      </c>
      <c r="H5" s="14">
        <v>2008</v>
      </c>
      <c r="I5" s="14">
        <v>2009</v>
      </c>
      <c r="J5" s="14">
        <v>2010</v>
      </c>
      <c r="K5" s="14">
        <v>2011</v>
      </c>
      <c r="L5" s="14">
        <v>2012</v>
      </c>
      <c r="M5" s="14">
        <v>2013</v>
      </c>
      <c r="N5" s="15">
        <v>2014</v>
      </c>
      <c r="O5" s="15">
        <v>2015</v>
      </c>
      <c r="P5" s="15">
        <v>2016</v>
      </c>
      <c r="Q5" s="15">
        <v>2017</v>
      </c>
      <c r="R5" s="15">
        <v>2018</v>
      </c>
      <c r="S5" s="158">
        <v>2019</v>
      </c>
      <c r="T5" s="158">
        <v>2020</v>
      </c>
      <c r="U5" s="49"/>
    </row>
    <row r="6" spans="1:35" s="49" customFormat="1" ht="21.95" customHeight="1">
      <c r="A6" s="24" t="s">
        <v>13</v>
      </c>
      <c r="B6" s="116">
        <v>197.13252938870002</v>
      </c>
      <c r="C6" s="116">
        <v>278.12776747575998</v>
      </c>
      <c r="D6" s="116">
        <v>274.02134441171</v>
      </c>
      <c r="E6" s="116">
        <v>325.71840709285004</v>
      </c>
      <c r="F6" s="116">
        <v>305.28013763422001</v>
      </c>
      <c r="G6" s="116">
        <v>360.11912320332999</v>
      </c>
      <c r="H6" s="116">
        <v>393.68177582724002</v>
      </c>
      <c r="I6" s="116">
        <v>400.27594291392001</v>
      </c>
      <c r="J6" s="116">
        <v>301.04814450907998</v>
      </c>
      <c r="K6" s="116">
        <v>436.45233364492998</v>
      </c>
      <c r="L6" s="116">
        <v>435.83811734057997</v>
      </c>
      <c r="M6" s="116">
        <v>543.12989862219001</v>
      </c>
      <c r="N6" s="116">
        <v>690.44667172232994</v>
      </c>
      <c r="O6" s="116">
        <v>658.21192038031006</v>
      </c>
      <c r="P6" s="116">
        <v>741.34032590032996</v>
      </c>
      <c r="Q6" s="116">
        <v>683.30661048148011</v>
      </c>
      <c r="R6" s="116">
        <v>730.33971127766006</v>
      </c>
      <c r="S6" s="116">
        <f>[9]Agropecuária!$F$48</f>
        <v>770.57302485671994</v>
      </c>
      <c r="T6" s="116">
        <f>[5]AGROPECUÁRIA!$F$50</f>
        <v>957.67569482070007</v>
      </c>
    </row>
    <row r="7" spans="1:35" s="49" customFormat="1" ht="21.95" customHeight="1">
      <c r="A7" s="24" t="s">
        <v>14</v>
      </c>
      <c r="B7" s="53">
        <v>5086.9850557371992</v>
      </c>
      <c r="C7" s="53">
        <v>4281.1479738817998</v>
      </c>
      <c r="D7" s="53">
        <v>5877.7858973267794</v>
      </c>
      <c r="E7" s="53">
        <v>7171.6974040658097</v>
      </c>
      <c r="F7" s="53">
        <v>6374.5845805686095</v>
      </c>
      <c r="G7" s="53">
        <v>6035.6366596428506</v>
      </c>
      <c r="H7" s="53">
        <v>7715.7323635024004</v>
      </c>
      <c r="I7" s="53">
        <v>9526.5275893732796</v>
      </c>
      <c r="J7" s="53">
        <v>10549.428180062419</v>
      </c>
      <c r="K7" s="53">
        <v>11188.07835454027</v>
      </c>
      <c r="L7" s="53">
        <v>13522.17374292955</v>
      </c>
      <c r="M7" s="53">
        <v>13135.14072639941</v>
      </c>
      <c r="N7" s="53">
        <v>13378.979278854811</v>
      </c>
      <c r="O7" s="53">
        <v>13141.798925988249</v>
      </c>
      <c r="P7" s="53">
        <v>11830.593098797619</v>
      </c>
      <c r="Q7" s="53">
        <v>11924.458284011471</v>
      </c>
      <c r="R7" s="53">
        <v>13134.5067593327</v>
      </c>
      <c r="S7" s="53">
        <f>[9]Indústria!$F$48</f>
        <v>13421.180864752001</v>
      </c>
      <c r="T7" s="53">
        <f>'[5]INDÚSTRIA '!$F$49</f>
        <v>15030.369201060239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49" customFormat="1" ht="21.95" customHeight="1">
      <c r="A8" s="9" t="s">
        <v>25</v>
      </c>
      <c r="B8" s="57">
        <v>8.3190315510000001</v>
      </c>
      <c r="C8" s="57">
        <v>56.942925237029996</v>
      </c>
      <c r="D8" s="57">
        <v>62.697627606080005</v>
      </c>
      <c r="E8" s="57">
        <v>67.138129757510001</v>
      </c>
      <c r="F8" s="57">
        <v>5.3910758521100002</v>
      </c>
      <c r="G8" s="57">
        <v>14.936812304449999</v>
      </c>
      <c r="H8" s="57">
        <v>13.508264106450001</v>
      </c>
      <c r="I8" s="57">
        <v>16.594642724579998</v>
      </c>
      <c r="J8" s="57">
        <v>19.055387235649999</v>
      </c>
      <c r="K8" s="57">
        <v>19.733721949790002</v>
      </c>
      <c r="L8" s="57">
        <v>13.401201909460001</v>
      </c>
      <c r="M8" s="57">
        <v>22.160847689840001</v>
      </c>
      <c r="N8" s="57">
        <v>18.84678586499</v>
      </c>
      <c r="O8" s="57">
        <v>11.87907802494</v>
      </c>
      <c r="P8" s="57">
        <v>13.60531799538</v>
      </c>
      <c r="Q8" s="57">
        <v>7.13269888554</v>
      </c>
      <c r="R8" s="57">
        <v>33.608053900789997</v>
      </c>
      <c r="S8" s="57">
        <v>40.748137943979998</v>
      </c>
      <c r="T8" s="57">
        <f>[5]Tabela32.3!$F$50</f>
        <v>9.658982130310001</v>
      </c>
    </row>
    <row r="9" spans="1:35" s="49" customFormat="1" ht="21.95" customHeight="1">
      <c r="A9" s="9" t="s">
        <v>5</v>
      </c>
      <c r="B9" s="57">
        <v>1508.3093094958001</v>
      </c>
      <c r="C9" s="57">
        <v>1371.2123960872</v>
      </c>
      <c r="D9" s="57">
        <v>1793.3241820775002</v>
      </c>
      <c r="E9" s="57">
        <v>1915.1440738033</v>
      </c>
      <c r="F9" s="57">
        <v>1862.6514543756</v>
      </c>
      <c r="G9" s="57">
        <v>1935.8486590204</v>
      </c>
      <c r="H9" s="57">
        <v>2679.2907513943001</v>
      </c>
      <c r="I9" s="57">
        <v>3091.2058653957001</v>
      </c>
      <c r="J9" s="57">
        <v>2916.50995251411</v>
      </c>
      <c r="K9" s="57">
        <v>3171.53706853004</v>
      </c>
      <c r="L9" s="57">
        <v>3655.2705164027602</v>
      </c>
      <c r="M9" s="57">
        <v>4007.0641745202697</v>
      </c>
      <c r="N9" s="57">
        <v>4054.4871646828296</v>
      </c>
      <c r="O9" s="57">
        <v>4674.8639809400102</v>
      </c>
      <c r="P9" s="57">
        <v>4360.75340021802</v>
      </c>
      <c r="Q9" s="57">
        <v>4192.7590174712004</v>
      </c>
      <c r="R9" s="57">
        <v>4567.6445311530106</v>
      </c>
      <c r="S9" s="57">
        <f>[9]Tabela32.4!$F$48</f>
        <v>4601.51092733523</v>
      </c>
      <c r="T9" s="57">
        <f>[5]Tabela32.4!$F$50</f>
        <v>5607.2744774130497</v>
      </c>
    </row>
    <row r="10" spans="1:35" s="49" customFormat="1" ht="33" customHeight="1">
      <c r="A10" s="8" t="s">
        <v>6</v>
      </c>
      <c r="B10" s="57">
        <v>1030.5312009910999</v>
      </c>
      <c r="C10" s="57">
        <v>900.56991956047</v>
      </c>
      <c r="D10" s="57">
        <v>1032.879255801</v>
      </c>
      <c r="E10" s="57">
        <v>1228.2259314402002</v>
      </c>
      <c r="F10" s="57">
        <v>1416.0773151021999</v>
      </c>
      <c r="G10" s="57">
        <v>1015.6687001569001</v>
      </c>
      <c r="H10" s="57">
        <v>909.63904541845</v>
      </c>
      <c r="I10" s="57">
        <v>1083.0756339535999</v>
      </c>
      <c r="J10" s="57">
        <v>1492.1616565380002</v>
      </c>
      <c r="K10" s="57">
        <v>1485.73947220389</v>
      </c>
      <c r="L10" s="57">
        <v>2124.7087759186397</v>
      </c>
      <c r="M10" s="57">
        <v>1850.09080839236</v>
      </c>
      <c r="N10" s="57">
        <v>2226.0263793814602</v>
      </c>
      <c r="O10" s="57">
        <v>2575.06370729833</v>
      </c>
      <c r="P10" s="57">
        <v>2550.3976136941001</v>
      </c>
      <c r="Q10" s="57">
        <v>3256.2246910275603</v>
      </c>
      <c r="R10" s="57">
        <v>3312.1574424768601</v>
      </c>
      <c r="S10" s="57">
        <f>[9]Tabela32.5!$F$48</f>
        <v>3358.2398607815699</v>
      </c>
      <c r="T10" s="57">
        <f>[5]Tabela32.5!$F$50</f>
        <v>3472.0076894805297</v>
      </c>
    </row>
    <row r="11" spans="1:35" s="49" customFormat="1" ht="21.95" customHeight="1">
      <c r="A11" s="9" t="s">
        <v>7</v>
      </c>
      <c r="B11" s="57">
        <v>2539.8255136992998</v>
      </c>
      <c r="C11" s="57">
        <v>1952.4227329971002</v>
      </c>
      <c r="D11" s="57">
        <v>2988.8848318421997</v>
      </c>
      <c r="E11" s="57">
        <v>3961.1892690647996</v>
      </c>
      <c r="F11" s="57">
        <v>3090.4647352387001</v>
      </c>
      <c r="G11" s="57">
        <v>3069.1824881611001</v>
      </c>
      <c r="H11" s="57">
        <v>4113.2943025832001</v>
      </c>
      <c r="I11" s="57">
        <v>5335.6514472994004</v>
      </c>
      <c r="J11" s="57">
        <v>6121.7011837746604</v>
      </c>
      <c r="K11" s="57">
        <v>6511.0680918565504</v>
      </c>
      <c r="L11" s="57">
        <v>7728.7932486986901</v>
      </c>
      <c r="M11" s="57">
        <v>7255.8248957969399</v>
      </c>
      <c r="N11" s="57">
        <v>7079.6189489255303</v>
      </c>
      <c r="O11" s="57">
        <v>5879.9921597249695</v>
      </c>
      <c r="P11" s="57">
        <v>4905.8367668901192</v>
      </c>
      <c r="Q11" s="57">
        <v>4468.3418766271698</v>
      </c>
      <c r="R11" s="57">
        <v>5221.0967318020403</v>
      </c>
      <c r="S11" s="57">
        <f>[9]Tabela32.6!$F$48</f>
        <v>5420.6819386912202</v>
      </c>
      <c r="T11" s="57">
        <f>[5]Tabela32.6!$F$50</f>
        <v>5941.42805203635</v>
      </c>
    </row>
    <row r="12" spans="1:35" s="49" customFormat="1" ht="21.95" customHeight="1">
      <c r="A12" s="1" t="s">
        <v>43</v>
      </c>
      <c r="B12" s="53">
        <v>31964.189120116462</v>
      </c>
      <c r="C12" s="53">
        <v>30614.05329284754</v>
      </c>
      <c r="D12" s="53">
        <v>36919.653104674551</v>
      </c>
      <c r="E12" s="53">
        <v>40713.134251247073</v>
      </c>
      <c r="F12" s="53">
        <v>45140.805793735941</v>
      </c>
      <c r="G12" s="53">
        <v>49007.198138959619</v>
      </c>
      <c r="H12" s="53">
        <v>56051.915948866372</v>
      </c>
      <c r="I12" s="53">
        <v>61796.385729055444</v>
      </c>
      <c r="J12" s="53">
        <v>72781.951485556987</v>
      </c>
      <c r="K12" s="53">
        <v>76043.403154318949</v>
      </c>
      <c r="L12" s="53">
        <v>80760.91467562085</v>
      </c>
      <c r="M12" s="53">
        <v>90631.336094311424</v>
      </c>
      <c r="N12" s="53">
        <v>100533.04549799343</v>
      </c>
      <c r="O12" s="53">
        <v>115845.47942815845</v>
      </c>
      <c r="P12" s="53">
        <v>129532.38698656586</v>
      </c>
      <c r="Q12" s="53">
        <v>126701.08400681081</v>
      </c>
      <c r="R12" s="53">
        <v>135533.65668463151</v>
      </c>
      <c r="S12" s="53">
        <f>[9]Serviços!$F$48</f>
        <v>141159.85531549877</v>
      </c>
      <c r="T12" s="53">
        <f>'[5]SERVIÇOS '!$F$49</f>
        <v>132376.41969756709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5" s="49" customFormat="1" ht="33" customHeight="1">
      <c r="A13" s="8" t="s">
        <v>30</v>
      </c>
      <c r="B13" s="58">
        <v>1685.7812111041001</v>
      </c>
      <c r="C13" s="58">
        <v>2079.9738061075</v>
      </c>
      <c r="D13" s="58">
        <v>2212.9758346158001</v>
      </c>
      <c r="E13" s="58">
        <v>2278.4332363045996</v>
      </c>
      <c r="F13" s="58">
        <v>2739.0749406304999</v>
      </c>
      <c r="G13" s="58">
        <v>3096.6426430952001</v>
      </c>
      <c r="H13" s="58">
        <v>3817.1328779767</v>
      </c>
      <c r="I13" s="58">
        <v>3822.9055742259998</v>
      </c>
      <c r="J13" s="58">
        <v>4739.9543770141099</v>
      </c>
      <c r="K13" s="58">
        <v>4434.9537043192195</v>
      </c>
      <c r="L13" s="58">
        <v>5158.78353881563</v>
      </c>
      <c r="M13" s="58">
        <v>5595.7296739613203</v>
      </c>
      <c r="N13" s="58">
        <v>6436.0639252374895</v>
      </c>
      <c r="O13" s="58">
        <v>6237.2475475204601</v>
      </c>
      <c r="P13" s="58">
        <v>7031.3797317527997</v>
      </c>
      <c r="Q13" s="58">
        <v>7200.7461770581103</v>
      </c>
      <c r="R13" s="58">
        <v>8525.093304513859</v>
      </c>
      <c r="S13" s="58">
        <f>[9]Tabela32.7!$F$48</f>
        <v>9049.7829910518394</v>
      </c>
      <c r="T13" s="58">
        <f>[5]Tabela32.7!$F$50</f>
        <v>9311.1143462887594</v>
      </c>
    </row>
    <row r="14" spans="1:35" s="49" customFormat="1" ht="21.95" customHeight="1">
      <c r="A14" s="9" t="s">
        <v>8</v>
      </c>
      <c r="B14" s="58">
        <v>3104.9463334157999</v>
      </c>
      <c r="C14" s="58">
        <v>2476.1042240959</v>
      </c>
      <c r="D14" s="58">
        <v>2721.5875267163001</v>
      </c>
      <c r="E14" s="58">
        <v>3001.3061670337001</v>
      </c>
      <c r="F14" s="58">
        <v>3118.4828237255001</v>
      </c>
      <c r="G14" s="58">
        <v>3176.6539910131996</v>
      </c>
      <c r="H14" s="58">
        <v>3650.4519592943002</v>
      </c>
      <c r="I14" s="58">
        <v>3605.3399599676</v>
      </c>
      <c r="J14" s="58">
        <v>3507.9094821805902</v>
      </c>
      <c r="K14" s="58">
        <v>4032.2868144898298</v>
      </c>
      <c r="L14" s="58">
        <v>4162.3617901436201</v>
      </c>
      <c r="M14" s="58">
        <v>4741.6162120462795</v>
      </c>
      <c r="N14" s="58">
        <v>4863.8347350473896</v>
      </c>
      <c r="O14" s="58">
        <v>5354.3704378747198</v>
      </c>
      <c r="P14" s="58">
        <v>5604.63017761215</v>
      </c>
      <c r="Q14" s="58">
        <v>5692.7630182518997</v>
      </c>
      <c r="R14" s="58">
        <v>6166.7924765480002</v>
      </c>
      <c r="S14" s="58">
        <f>[9]Tabela32.8!$F$48</f>
        <v>6188.8205919787706</v>
      </c>
      <c r="T14" s="58">
        <f>[5]Tabela32.8!$F$50</f>
        <v>5059.3291820927298</v>
      </c>
      <c r="V14" s="2"/>
    </row>
    <row r="15" spans="1:35" s="49" customFormat="1" ht="21.95" customHeight="1">
      <c r="A15" s="9" t="s">
        <v>31</v>
      </c>
      <c r="B15" s="58">
        <v>723.17622886716993</v>
      </c>
      <c r="C15" s="58">
        <v>756.88595214409997</v>
      </c>
      <c r="D15" s="58">
        <v>864.92305789900001</v>
      </c>
      <c r="E15" s="58">
        <v>1014.6976469176001</v>
      </c>
      <c r="F15" s="58">
        <v>1038.5149920996</v>
      </c>
      <c r="G15" s="58">
        <v>1218.3567630716</v>
      </c>
      <c r="H15" s="58">
        <v>1799.8443162307999</v>
      </c>
      <c r="I15" s="58">
        <v>1618.9150603076</v>
      </c>
      <c r="J15" s="58">
        <v>1719.63060567768</v>
      </c>
      <c r="K15" s="58">
        <v>1931.50406944985</v>
      </c>
      <c r="L15" s="58">
        <v>2361.93001763437</v>
      </c>
      <c r="M15" s="58">
        <v>2626.4337399143401</v>
      </c>
      <c r="N15" s="58">
        <v>3026.1987131094697</v>
      </c>
      <c r="O15" s="58">
        <v>2765.74937062036</v>
      </c>
      <c r="P15" s="58">
        <v>2838.9009507424698</v>
      </c>
      <c r="Q15" s="58">
        <v>3175.1336247852701</v>
      </c>
      <c r="R15" s="58">
        <v>3636.36614135325</v>
      </c>
      <c r="S15" s="58">
        <f>[9]Tabela32.9!$F$48</f>
        <v>3306.3214789142198</v>
      </c>
      <c r="T15" s="58">
        <f>[5]Tabela32.9!$F$50</f>
        <v>3212.42110021698</v>
      </c>
      <c r="U15" s="2"/>
    </row>
    <row r="16" spans="1:35" s="49" customFormat="1" ht="21.95" customHeight="1">
      <c r="A16" s="9" t="s">
        <v>32</v>
      </c>
      <c r="B16" s="58">
        <v>1648.4523797816998</v>
      </c>
      <c r="C16" s="58">
        <v>2029.0055688919999</v>
      </c>
      <c r="D16" s="58">
        <v>3173.1992446048998</v>
      </c>
      <c r="E16" s="58">
        <v>4292.2938493635002</v>
      </c>
      <c r="F16" s="58">
        <v>5031.1737341013004</v>
      </c>
      <c r="G16" s="58">
        <v>4284.1543134334997</v>
      </c>
      <c r="H16" s="58">
        <v>4148.0267740101999</v>
      </c>
      <c r="I16" s="58">
        <v>4195.8996136859996</v>
      </c>
      <c r="J16" s="58">
        <v>4164.4268357201099</v>
      </c>
      <c r="K16" s="58">
        <v>4678.1850275051402</v>
      </c>
      <c r="L16" s="58">
        <v>5812.6404106536902</v>
      </c>
      <c r="M16" s="58">
        <v>5423.5173489608806</v>
      </c>
      <c r="N16" s="58">
        <v>4813.3922777985799</v>
      </c>
      <c r="O16" s="58">
        <v>4977.7337669690996</v>
      </c>
      <c r="P16" s="58">
        <v>4600.8484532262501</v>
      </c>
      <c r="Q16" s="58">
        <v>4331.4479909685606</v>
      </c>
      <c r="R16" s="58">
        <v>5009.6362262390503</v>
      </c>
      <c r="S16" s="58">
        <f>[9]Tabela32.10!$F$48</f>
        <v>6028.1564675647605</v>
      </c>
      <c r="T16" s="58">
        <f>[5]Tabela32.10!$F$50</f>
        <v>4949.5838142229004</v>
      </c>
      <c r="U16" s="2"/>
    </row>
    <row r="17" spans="1:20" s="49" customFormat="1" ht="33" customHeight="1">
      <c r="A17" s="8" t="s">
        <v>9</v>
      </c>
      <c r="B17" s="58">
        <v>3175.3349815647002</v>
      </c>
      <c r="C17" s="58">
        <v>3147.0974246451001</v>
      </c>
      <c r="D17" s="58">
        <v>3714.4388818748998</v>
      </c>
      <c r="E17" s="58">
        <v>4157.4840727378005</v>
      </c>
      <c r="F17" s="58">
        <v>5038.2594469014994</v>
      </c>
      <c r="G17" s="58">
        <v>5283.0195356471004</v>
      </c>
      <c r="H17" s="58">
        <v>7045.9929046662</v>
      </c>
      <c r="I17" s="58">
        <v>7377.1686621460003</v>
      </c>
      <c r="J17" s="58">
        <v>9074.1460626446005</v>
      </c>
      <c r="K17" s="58">
        <v>10476.608548903869</v>
      </c>
      <c r="L17" s="58">
        <v>10351.51214368163</v>
      </c>
      <c r="M17" s="58">
        <v>10753.27559606909</v>
      </c>
      <c r="N17" s="58">
        <v>11608.65409759151</v>
      </c>
      <c r="O17" s="58">
        <v>12932.816440315652</v>
      </c>
      <c r="P17" s="58">
        <v>14589.72100753982</v>
      </c>
      <c r="Q17" s="58">
        <v>16366.73402172947</v>
      </c>
      <c r="R17" s="58">
        <v>17587.745547824212</v>
      </c>
      <c r="S17" s="58">
        <f>[9]Tabela32.11!$F$48</f>
        <v>18717.918226098511</v>
      </c>
      <c r="T17" s="58">
        <f>[5]Tabela32.11!$F$50</f>
        <v>18974.762219463821</v>
      </c>
    </row>
    <row r="18" spans="1:20" s="49" customFormat="1" ht="21.95" customHeight="1">
      <c r="A18" s="9" t="s">
        <v>10</v>
      </c>
      <c r="B18" s="58">
        <v>424.54101650567003</v>
      </c>
      <c r="C18" s="58">
        <v>516.46581830257003</v>
      </c>
      <c r="D18" s="58">
        <v>516.76435211745002</v>
      </c>
      <c r="E18" s="58">
        <v>589.86668097916993</v>
      </c>
      <c r="F18" s="58">
        <v>570.66211229333999</v>
      </c>
      <c r="G18" s="58">
        <v>696.97406341492001</v>
      </c>
      <c r="H18" s="58">
        <v>680.83281926136999</v>
      </c>
      <c r="I18" s="58">
        <v>763.95922405253998</v>
      </c>
      <c r="J18" s="58">
        <v>656.80780155103002</v>
      </c>
      <c r="K18" s="58">
        <v>923.10216386174</v>
      </c>
      <c r="L18" s="58">
        <v>974.62945130604999</v>
      </c>
      <c r="M18" s="58">
        <v>1190.4377368874</v>
      </c>
      <c r="N18" s="58">
        <v>1379.35406778533</v>
      </c>
      <c r="O18" s="58">
        <v>1644.8851421746699</v>
      </c>
      <c r="P18" s="58">
        <v>1675.36435592207</v>
      </c>
      <c r="Q18" s="58">
        <v>1486.87524422161</v>
      </c>
      <c r="R18" s="58">
        <v>1630.9081193334798</v>
      </c>
      <c r="S18" s="58">
        <f>[9]Tabela32.12!$F$48</f>
        <v>1583.70724170225</v>
      </c>
      <c r="T18" s="58">
        <f>[5]Tabela32.12!$F$50</f>
        <v>1987.1932469255501</v>
      </c>
    </row>
    <row r="19" spans="1:20" s="49" customFormat="1" ht="33" customHeight="1">
      <c r="A19" s="8" t="s">
        <v>11</v>
      </c>
      <c r="B19" s="58">
        <v>863.33427797671993</v>
      </c>
      <c r="C19" s="58">
        <v>998.14291103701999</v>
      </c>
      <c r="D19" s="58">
        <v>1317.4170221149002</v>
      </c>
      <c r="E19" s="58">
        <v>1319.6139162720999</v>
      </c>
      <c r="F19" s="58">
        <v>1437.4473691082999</v>
      </c>
      <c r="G19" s="58">
        <v>1694.3258074883001</v>
      </c>
      <c r="H19" s="58">
        <v>2223.0161130782999</v>
      </c>
      <c r="I19" s="58">
        <v>2368.5721984088</v>
      </c>
      <c r="J19" s="58">
        <v>3125.4839327555301</v>
      </c>
      <c r="K19" s="58">
        <v>3128.5136950108199</v>
      </c>
      <c r="L19" s="58">
        <v>3636.6912799656902</v>
      </c>
      <c r="M19" s="58">
        <v>4219.4748447270094</v>
      </c>
      <c r="N19" s="58">
        <v>5667.3808340476799</v>
      </c>
      <c r="O19" s="58">
        <v>4939.1282261470897</v>
      </c>
      <c r="P19" s="58">
        <v>7005.9149275436894</v>
      </c>
      <c r="Q19" s="58">
        <v>6035.9668557000596</v>
      </c>
      <c r="R19" s="58">
        <v>6438.9096848962299</v>
      </c>
      <c r="S19" s="58">
        <f>[9]Tabela32.13!$F$48</f>
        <v>6713.6943403436808</v>
      </c>
      <c r="T19" s="58">
        <f>[5]Tabela32.13!$F$50</f>
        <v>5422.7859115698993</v>
      </c>
    </row>
    <row r="20" spans="1:20" s="49" customFormat="1" ht="33" customHeight="1">
      <c r="A20" s="8" t="s">
        <v>33</v>
      </c>
      <c r="B20" s="59">
        <v>17880.303711380002</v>
      </c>
      <c r="C20" s="59">
        <v>15755.621911959</v>
      </c>
      <c r="D20" s="59">
        <v>19279.468355027002</v>
      </c>
      <c r="E20" s="59">
        <v>20675.94546119</v>
      </c>
      <c r="F20" s="59">
        <v>22342.891631619997</v>
      </c>
      <c r="G20" s="59">
        <v>25581.082715293</v>
      </c>
      <c r="H20" s="59">
        <v>28231.465455526999</v>
      </c>
      <c r="I20" s="59">
        <v>33156.949238943002</v>
      </c>
      <c r="J20" s="59">
        <v>40425.899423145209</v>
      </c>
      <c r="K20" s="59">
        <v>41170.69934886905</v>
      </c>
      <c r="L20" s="59">
        <v>42476.335446237004</v>
      </c>
      <c r="M20" s="59">
        <v>49454.510584195996</v>
      </c>
      <c r="N20" s="59">
        <v>55653.476804657097</v>
      </c>
      <c r="O20" s="59">
        <v>68597.288374943266</v>
      </c>
      <c r="P20" s="59">
        <v>75793.573714267652</v>
      </c>
      <c r="Q20" s="59">
        <v>71194.906024849712</v>
      </c>
      <c r="R20" s="58">
        <v>72119.707136732541</v>
      </c>
      <c r="S20" s="58">
        <v>74127.120144542787</v>
      </c>
      <c r="T20" s="58">
        <f>[5]Tabela32.14!$F$50</f>
        <v>68622.57253261187</v>
      </c>
    </row>
    <row r="21" spans="1:20" s="49" customFormat="1" ht="21.95" customHeight="1">
      <c r="A21" s="45" t="s">
        <v>29</v>
      </c>
      <c r="B21" s="57">
        <v>725.95985844739994</v>
      </c>
      <c r="C21" s="57">
        <v>902.35267799035</v>
      </c>
      <c r="D21" s="57">
        <v>1007.7565401768001</v>
      </c>
      <c r="E21" s="57">
        <v>1075.4369408903001</v>
      </c>
      <c r="F21" s="57">
        <v>1524.0081364286</v>
      </c>
      <c r="G21" s="57">
        <v>1618.3494339537001</v>
      </c>
      <c r="H21" s="57">
        <v>1752.1971918582001</v>
      </c>
      <c r="I21" s="57">
        <v>1891.0605869939</v>
      </c>
      <c r="J21" s="57">
        <v>2083.8485195652902</v>
      </c>
      <c r="K21" s="57">
        <v>2079.4506638400098</v>
      </c>
      <c r="L21" s="57">
        <v>2177.3920316936201</v>
      </c>
      <c r="M21" s="57">
        <v>2377.2064154354503</v>
      </c>
      <c r="N21" s="57">
        <v>3263.8847046961296</v>
      </c>
      <c r="O21" s="57">
        <v>4787.1288370951997</v>
      </c>
      <c r="P21" s="57">
        <v>6793.4639772078399</v>
      </c>
      <c r="Q21" s="57">
        <v>7413.13822266022</v>
      </c>
      <c r="R21" s="58">
        <v>9452.2622587800015</v>
      </c>
      <c r="S21" s="58">
        <f>[9]Tabela32.15!$F$48</f>
        <v>10218.0227337714</v>
      </c>
      <c r="T21" s="58">
        <f>[5]Tabela32.15!$F$50</f>
        <v>9887.1395764471708</v>
      </c>
    </row>
    <row r="22" spans="1:20" s="49" customFormat="1" ht="21.95" customHeight="1">
      <c r="A22" s="65" t="s">
        <v>34</v>
      </c>
      <c r="B22" s="60">
        <v>1732.3591210732</v>
      </c>
      <c r="C22" s="60">
        <v>1952.4029976740001</v>
      </c>
      <c r="D22" s="60">
        <v>2111.1222895275</v>
      </c>
      <c r="E22" s="60">
        <v>2308.0562795583</v>
      </c>
      <c r="F22" s="60">
        <v>2300.2906068273001</v>
      </c>
      <c r="G22" s="60">
        <v>2357.6388725491001</v>
      </c>
      <c r="H22" s="60">
        <v>2702.9555369633003</v>
      </c>
      <c r="I22" s="60">
        <v>2995.615610324</v>
      </c>
      <c r="J22" s="60">
        <v>3283.8444453028401</v>
      </c>
      <c r="K22" s="60">
        <v>3188.09911806943</v>
      </c>
      <c r="L22" s="60">
        <v>3648.6385654895503</v>
      </c>
      <c r="M22" s="60">
        <v>4249.1339421136699</v>
      </c>
      <c r="N22" s="60">
        <v>3820.8053380227498</v>
      </c>
      <c r="O22" s="60">
        <v>3609.1312844979202</v>
      </c>
      <c r="P22" s="60">
        <v>3598.5896907511401</v>
      </c>
      <c r="Q22" s="60">
        <v>3803.3728265858899</v>
      </c>
      <c r="R22" s="58">
        <v>4966.2357884108897</v>
      </c>
      <c r="S22" s="58">
        <f>[9]Tabela32.16!$F$48</f>
        <v>5226.3110995305697</v>
      </c>
      <c r="T22" s="58">
        <f>[5]Tabela32.16!$F$50</f>
        <v>4949.5177677274105</v>
      </c>
    </row>
    <row r="23" spans="1:20" s="49" customFormat="1" ht="24.95" customHeight="1">
      <c r="A23" s="33" t="s">
        <v>42</v>
      </c>
      <c r="B23" s="117">
        <v>37248.306705242445</v>
      </c>
      <c r="C23" s="117">
        <v>35173.329034204726</v>
      </c>
      <c r="D23" s="117">
        <v>43071.46034641259</v>
      </c>
      <c r="E23" s="117">
        <v>48210.550062405433</v>
      </c>
      <c r="F23" s="117">
        <v>51820.670511938908</v>
      </c>
      <c r="G23" s="117">
        <v>55402.953921806278</v>
      </c>
      <c r="H23" s="117">
        <v>64161.330088195602</v>
      </c>
      <c r="I23" s="117">
        <v>71723.189261342122</v>
      </c>
      <c r="J23" s="117">
        <v>83632.427810128269</v>
      </c>
      <c r="K23" s="117">
        <v>87667.93384250415</v>
      </c>
      <c r="L23" s="117">
        <v>94718.926535891282</v>
      </c>
      <c r="M23" s="117">
        <v>104309.60671933304</v>
      </c>
      <c r="N23" s="117">
        <v>114602.47144857101</v>
      </c>
      <c r="O23" s="117">
        <v>129645.49027452699</v>
      </c>
      <c r="P23" s="117">
        <v>142104.32041126382</v>
      </c>
      <c r="Q23" s="117">
        <v>139308.84890130378</v>
      </c>
      <c r="R23" s="117">
        <v>149398.50315524187</v>
      </c>
      <c r="S23" s="117">
        <v>155351.60920510752</v>
      </c>
      <c r="T23" s="117">
        <f>T12+T7+T6</f>
        <v>148364.46459344804</v>
      </c>
    </row>
    <row r="24" spans="1:20" s="49" customFormat="1" ht="15" customHeight="1">
      <c r="A24" s="213" t="s">
        <v>64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119"/>
      <c r="Q24" s="4"/>
      <c r="T24" s="157"/>
    </row>
    <row r="25" spans="1:20" s="49" customFormat="1" ht="10.5" customHeight="1">
      <c r="A25" s="214" t="s">
        <v>17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94"/>
      <c r="N25" s="94"/>
      <c r="O25" s="94"/>
      <c r="P25" s="94"/>
      <c r="Q25" s="4"/>
    </row>
  </sheetData>
  <mergeCells count="6">
    <mergeCell ref="A4:A5"/>
    <mergeCell ref="A24:O24"/>
    <mergeCell ref="A25:L25"/>
    <mergeCell ref="A3:R3"/>
    <mergeCell ref="A2:T2"/>
    <mergeCell ref="B4:T4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"/>
  <sheetViews>
    <sheetView showGridLines="0" zoomScale="85" zoomScaleNormal="85" workbookViewId="0"/>
  </sheetViews>
  <sheetFormatPr defaultRowHeight="15"/>
  <cols>
    <col min="1" max="1" width="51.42578125" customWidth="1"/>
    <col min="2" max="15" width="11.7109375" customWidth="1"/>
    <col min="16" max="16" width="11.7109375" style="49" customWidth="1"/>
    <col min="17" max="20" width="11.5703125" customWidth="1"/>
    <col min="21" max="21" width="11.7109375" bestFit="1" customWidth="1"/>
    <col min="22" max="22" width="12.28515625" customWidth="1"/>
    <col min="23" max="23" width="10" customWidth="1"/>
    <col min="24" max="24" width="11.7109375" customWidth="1"/>
  </cols>
  <sheetData>
    <row r="1" spans="1:24" s="49" customFormat="1"/>
    <row r="2" spans="1:24" s="49" customFormat="1" ht="30" customHeight="1">
      <c r="A2" s="202" t="s">
        <v>49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24" s="49" customForma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147"/>
      <c r="T3" s="149" t="s">
        <v>61</v>
      </c>
    </row>
    <row r="4" spans="1:24" s="49" customFormat="1" ht="24.95" customHeight="1">
      <c r="A4" s="211" t="s">
        <v>4</v>
      </c>
      <c r="B4" s="224" t="s">
        <v>40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24" s="49" customFormat="1" ht="24.95" customHeight="1">
      <c r="A5" s="212"/>
      <c r="B5" s="14">
        <v>2002</v>
      </c>
      <c r="C5" s="14">
        <v>2003</v>
      </c>
      <c r="D5" s="14">
        <v>2004</v>
      </c>
      <c r="E5" s="14">
        <v>2005</v>
      </c>
      <c r="F5" s="14">
        <v>2006</v>
      </c>
      <c r="G5" s="14">
        <v>2007</v>
      </c>
      <c r="H5" s="14">
        <v>2008</v>
      </c>
      <c r="I5" s="14">
        <v>2009</v>
      </c>
      <c r="J5" s="14">
        <v>2010</v>
      </c>
      <c r="K5" s="14">
        <v>2011</v>
      </c>
      <c r="L5" s="14">
        <v>2012</v>
      </c>
      <c r="M5" s="14">
        <v>2013</v>
      </c>
      <c r="N5" s="15">
        <v>2014</v>
      </c>
      <c r="O5" s="15">
        <v>2015</v>
      </c>
      <c r="P5" s="14">
        <v>2016</v>
      </c>
      <c r="Q5" s="15">
        <v>2017</v>
      </c>
      <c r="R5" s="14">
        <v>2018</v>
      </c>
      <c r="S5" s="158">
        <v>2019</v>
      </c>
      <c r="T5" s="158">
        <v>2020</v>
      </c>
    </row>
    <row r="6" spans="1:24" ht="21.95" customHeight="1">
      <c r="A6" s="24" t="s">
        <v>13</v>
      </c>
      <c r="B6" s="56">
        <v>165.41668271841002</v>
      </c>
      <c r="C6" s="56">
        <v>202.74109235545998</v>
      </c>
      <c r="D6" s="56">
        <v>207.92723819059998</v>
      </c>
      <c r="E6" s="56">
        <v>233.06738210858995</v>
      </c>
      <c r="F6" s="56">
        <v>189.60908541798997</v>
      </c>
      <c r="G6" s="56">
        <v>262.02489370961007</v>
      </c>
      <c r="H6" s="56">
        <v>316.05842339066004</v>
      </c>
      <c r="I6" s="56">
        <v>364.89993083539002</v>
      </c>
      <c r="J6" s="56">
        <v>327.80457546699995</v>
      </c>
      <c r="K6" s="56">
        <v>616.41910550758996</v>
      </c>
      <c r="L6" s="56">
        <v>493.36229905834006</v>
      </c>
      <c r="M6" s="56">
        <v>612.23525013685992</v>
      </c>
      <c r="N6" s="56">
        <v>770.06755387659996</v>
      </c>
      <c r="O6" s="56">
        <v>626.69408533919</v>
      </c>
      <c r="P6" s="56">
        <v>820.75466060784993</v>
      </c>
      <c r="Q6" s="56">
        <v>828.31364233575994</v>
      </c>
      <c r="R6" s="56">
        <v>1022.6906405193001</v>
      </c>
      <c r="S6" s="56">
        <f>[9]Agropecuária!$F$72</f>
        <v>992.39358410208013</v>
      </c>
      <c r="T6" s="56">
        <f>'Tabela 2'!T6-'Tabela 3'!T6</f>
        <v>1623.9769091378801</v>
      </c>
      <c r="U6" s="191"/>
      <c r="V6" s="49"/>
    </row>
    <row r="7" spans="1:24" ht="21.95" customHeight="1">
      <c r="A7" s="24" t="s">
        <v>14</v>
      </c>
      <c r="B7" s="56">
        <v>4089.9465425580493</v>
      </c>
      <c r="C7" s="56">
        <v>3626.5529633591195</v>
      </c>
      <c r="D7" s="56">
        <v>4582.9682587970019</v>
      </c>
      <c r="E7" s="56">
        <v>5404.3865359673691</v>
      </c>
      <c r="F7" s="56">
        <v>4714.6303676322404</v>
      </c>
      <c r="G7" s="56">
        <v>5237.2350232255212</v>
      </c>
      <c r="H7" s="56">
        <v>5726.2789013200399</v>
      </c>
      <c r="I7" s="56">
        <v>7660.0506143864186</v>
      </c>
      <c r="J7" s="56">
        <v>9184.1489207523482</v>
      </c>
      <c r="K7" s="56">
        <v>9376.5449594698184</v>
      </c>
      <c r="L7" s="56">
        <v>9705.7738949800914</v>
      </c>
      <c r="M7" s="56">
        <v>9690.3107037120881</v>
      </c>
      <c r="N7" s="56">
        <v>11346.921785286089</v>
      </c>
      <c r="O7" s="56">
        <v>9996.983947658573</v>
      </c>
      <c r="P7" s="56">
        <v>9662.3572248525707</v>
      </c>
      <c r="Q7" s="56">
        <v>8448.7682361439893</v>
      </c>
      <c r="R7" s="56">
        <f>R8+R9+R10+R11</f>
        <v>9541.2982904224882</v>
      </c>
      <c r="S7" s="56">
        <f>[9]Indústria!$F$72</f>
        <v>9453.6080305012583</v>
      </c>
      <c r="T7" s="56">
        <f>'Tabela 2'!T7-'Tabela 3'!T7</f>
        <v>10942.472568593192</v>
      </c>
      <c r="U7" s="191"/>
      <c r="V7" s="130"/>
    </row>
    <row r="8" spans="1:24" ht="21.95" customHeight="1">
      <c r="A8" s="9" t="s">
        <v>25</v>
      </c>
      <c r="B8" s="57">
        <v>5.7819153033500008</v>
      </c>
      <c r="C8" s="57">
        <v>52.459669798290001</v>
      </c>
      <c r="D8" s="57">
        <v>63.354669750299998</v>
      </c>
      <c r="E8" s="57">
        <v>79.834781578169995</v>
      </c>
      <c r="F8" s="57">
        <v>5.5173406996400001</v>
      </c>
      <c r="G8" s="57">
        <v>9.3703309096199998</v>
      </c>
      <c r="H8" s="57">
        <v>18.75855302359</v>
      </c>
      <c r="I8" s="57">
        <v>26.903305759320006</v>
      </c>
      <c r="J8" s="57">
        <v>34.645098231560006</v>
      </c>
      <c r="K8" s="57">
        <v>24.062227831289999</v>
      </c>
      <c r="L8" s="57">
        <v>23.584525755800001</v>
      </c>
      <c r="M8" s="57">
        <v>26.521533068749999</v>
      </c>
      <c r="N8" s="57">
        <v>21.80611260721</v>
      </c>
      <c r="O8" s="57">
        <v>14.534408686979999</v>
      </c>
      <c r="P8" s="57">
        <v>24.041809234829998</v>
      </c>
      <c r="Q8" s="57">
        <v>8.8719546335100006</v>
      </c>
      <c r="R8" s="57">
        <v>20.927206530330004</v>
      </c>
      <c r="S8" s="57">
        <v>23.946345894809998</v>
      </c>
      <c r="T8" s="57">
        <f>'Tabela 2'!T8-'Tabela 3'!T8</f>
        <v>10.05343894964</v>
      </c>
      <c r="U8" s="191"/>
      <c r="V8" s="49"/>
    </row>
    <row r="9" spans="1:24" ht="21.95" customHeight="1">
      <c r="A9" s="9" t="s">
        <v>5</v>
      </c>
      <c r="B9" s="57">
        <v>821.13004785199973</v>
      </c>
      <c r="C9" s="57">
        <v>1126.4724667655003</v>
      </c>
      <c r="D9" s="57">
        <v>924.2851348296997</v>
      </c>
      <c r="E9" s="57">
        <v>1052.6086946645003</v>
      </c>
      <c r="F9" s="57">
        <v>1191.6168432464997</v>
      </c>
      <c r="G9" s="57">
        <v>1200.8637652708001</v>
      </c>
      <c r="H9" s="57">
        <v>1774.6456061897998</v>
      </c>
      <c r="I9" s="57">
        <v>1948.8308734654001</v>
      </c>
      <c r="J9" s="57">
        <v>1892.2710096816897</v>
      </c>
      <c r="K9" s="57">
        <v>2196.7355346519098</v>
      </c>
      <c r="L9" s="57">
        <v>2183.81422506228</v>
      </c>
      <c r="M9" s="57">
        <v>2035.18949240099</v>
      </c>
      <c r="N9" s="57">
        <v>3078.7544916226798</v>
      </c>
      <c r="O9" s="57">
        <v>2556.2278826237002</v>
      </c>
      <c r="P9" s="57">
        <v>2279.6236861385592</v>
      </c>
      <c r="Q9" s="57">
        <v>1879.2972564868994</v>
      </c>
      <c r="R9" s="57">
        <v>2835.1860215500592</v>
      </c>
      <c r="S9" s="57">
        <f>[9]Tabela32.4!$F$72</f>
        <v>2205.39030757104</v>
      </c>
      <c r="T9" s="57">
        <f>'Tabela 2'!T9-'Tabela 3'!T9</f>
        <v>2452.6406921838798</v>
      </c>
      <c r="U9" s="191"/>
      <c r="V9" s="57"/>
    </row>
    <row r="10" spans="1:24" ht="33" customHeight="1">
      <c r="A10" s="8" t="s">
        <v>6</v>
      </c>
      <c r="B10" s="57">
        <v>659.60135053409999</v>
      </c>
      <c r="C10" s="57">
        <v>1006.5711236759299</v>
      </c>
      <c r="D10" s="57">
        <v>1266.4205857584</v>
      </c>
      <c r="E10" s="57">
        <v>1349.5543623095</v>
      </c>
      <c r="F10" s="57">
        <v>1314.9322688969003</v>
      </c>
      <c r="G10" s="57">
        <v>1686.2378022688004</v>
      </c>
      <c r="H10" s="57">
        <v>1175.1609943384499</v>
      </c>
      <c r="I10" s="57">
        <v>1253.0240400014</v>
      </c>
      <c r="J10" s="57">
        <v>1393.52286183143</v>
      </c>
      <c r="K10" s="57">
        <v>1121.65809971927</v>
      </c>
      <c r="L10" s="57">
        <v>1216.87809176874</v>
      </c>
      <c r="M10" s="57">
        <v>1290.3972811968902</v>
      </c>
      <c r="N10" s="57">
        <v>1571.4243520562195</v>
      </c>
      <c r="O10" s="57">
        <v>1938.5059105362707</v>
      </c>
      <c r="P10" s="57">
        <v>1676.60613980482</v>
      </c>
      <c r="Q10" s="57">
        <v>4514.6021349115899</v>
      </c>
      <c r="R10" s="57">
        <v>1814.3166300557498</v>
      </c>
      <c r="S10" s="57">
        <f>[9]Tabela32.5!$F$72</f>
        <v>2324.5287581172206</v>
      </c>
      <c r="T10" s="57">
        <f>'Tabela 2'!T10-'Tabela 3'!T10</f>
        <v>2362.7038167687906</v>
      </c>
      <c r="U10" s="191"/>
      <c r="V10" s="57"/>
    </row>
    <row r="11" spans="1:24" ht="21.95" customHeight="1">
      <c r="A11" s="9" t="s">
        <v>7</v>
      </c>
      <c r="B11" s="57">
        <v>2603.4332288686001</v>
      </c>
      <c r="C11" s="57">
        <v>1441.0497031193997</v>
      </c>
      <c r="D11" s="57">
        <v>2328.9078684586007</v>
      </c>
      <c r="E11" s="57">
        <v>2922.3886974151997</v>
      </c>
      <c r="F11" s="57">
        <v>2202.5639147891998</v>
      </c>
      <c r="G11" s="57">
        <v>2340.7631247763002</v>
      </c>
      <c r="H11" s="57">
        <v>2757.7137477682004</v>
      </c>
      <c r="I11" s="57">
        <v>4431.2923951602997</v>
      </c>
      <c r="J11" s="57">
        <v>5863.7099510076696</v>
      </c>
      <c r="K11" s="57">
        <v>6034.0890972673496</v>
      </c>
      <c r="L11" s="57">
        <v>6281.4970523932707</v>
      </c>
      <c r="M11" s="57">
        <v>6338.2023970454593</v>
      </c>
      <c r="N11" s="57">
        <v>6674.9368289999802</v>
      </c>
      <c r="O11" s="57">
        <v>5487.7157458116208</v>
      </c>
      <c r="P11" s="57">
        <v>5682.0855896743606</v>
      </c>
      <c r="Q11" s="57">
        <v>12197.968543599</v>
      </c>
      <c r="R11" s="57">
        <v>4870.8684322863501</v>
      </c>
      <c r="S11" s="57">
        <f>[9]Tabela32.6!$F$72</f>
        <v>4899.7426189181888</v>
      </c>
      <c r="T11" s="57">
        <f>'Tabela 2'!T11-'Tabela 3'!T11</f>
        <v>6117.0746206908807</v>
      </c>
      <c r="U11" s="191"/>
      <c r="V11" s="57"/>
    </row>
    <row r="12" spans="1:24" ht="21.95" customHeight="1">
      <c r="A12" s="1" t="s">
        <v>15</v>
      </c>
      <c r="B12" s="56">
        <v>42720.557365486333</v>
      </c>
      <c r="C12" s="56">
        <v>46442.467702422058</v>
      </c>
      <c r="D12" s="56">
        <v>53232.895467436654</v>
      </c>
      <c r="E12" s="56">
        <v>59233.449873142643</v>
      </c>
      <c r="F12" s="56">
        <v>68446.480565611462</v>
      </c>
      <c r="G12" s="56">
        <v>76026.776884974883</v>
      </c>
      <c r="H12" s="56">
        <v>88400.63295694624</v>
      </c>
      <c r="I12" s="56">
        <v>98693.242497421743</v>
      </c>
      <c r="J12" s="56">
        <v>112108.26939847731</v>
      </c>
      <c r="K12" s="56">
        <v>121637.96590153911</v>
      </c>
      <c r="L12" s="56">
        <v>128062.686504496</v>
      </c>
      <c r="M12" s="56">
        <v>140500.38951209636</v>
      </c>
      <c r="N12" s="56">
        <v>159084.77668048418</v>
      </c>
      <c r="O12" s="56">
        <v>175670.37328534271</v>
      </c>
      <c r="P12" s="56">
        <v>195911.31354924722</v>
      </c>
      <c r="Q12" s="56">
        <v>206324.70581180908</v>
      </c>
      <c r="R12" s="56">
        <v>215560.92839226834</v>
      </c>
      <c r="S12" s="56">
        <f>[9]Serviços!$F$72</f>
        <v>232481.10221482435</v>
      </c>
      <c r="T12" s="56">
        <f>'Tabela 2'!T12-'Tabela 3'!T12</f>
        <v>227814.65675040541</v>
      </c>
      <c r="U12" s="191"/>
      <c r="V12" s="57"/>
      <c r="W12" s="57"/>
      <c r="X12" s="57"/>
    </row>
    <row r="13" spans="1:24" s="49" customFormat="1" ht="21.95" customHeight="1">
      <c r="A13" s="8" t="s">
        <v>30</v>
      </c>
      <c r="B13" s="58">
        <v>1825.9385465607998</v>
      </c>
      <c r="C13" s="58">
        <v>2611.1387257831002</v>
      </c>
      <c r="D13" s="58">
        <v>2929.7826540830001</v>
      </c>
      <c r="E13" s="58">
        <v>3865.5502698498003</v>
      </c>
      <c r="F13" s="58">
        <v>4373.0193116667006</v>
      </c>
      <c r="G13" s="58">
        <v>5363.1331527213997</v>
      </c>
      <c r="H13" s="58">
        <v>7141.7518324793</v>
      </c>
      <c r="I13" s="58">
        <v>7263.8504334880008</v>
      </c>
      <c r="J13" s="58">
        <v>8995.6408211446414</v>
      </c>
      <c r="K13" s="58">
        <v>9596.7981011799511</v>
      </c>
      <c r="L13" s="58">
        <v>12125.559820697352</v>
      </c>
      <c r="M13" s="58">
        <v>11587.537438071762</v>
      </c>
      <c r="N13" s="58">
        <v>12795.827539112872</v>
      </c>
      <c r="O13" s="58">
        <v>12592.061910037532</v>
      </c>
      <c r="P13" s="58">
        <v>12613.12315623655</v>
      </c>
      <c r="Q13" s="58">
        <v>12197.968543599</v>
      </c>
      <c r="R13" s="58">
        <v>12636.429645325494</v>
      </c>
      <c r="S13" s="58">
        <v>15612.104653171449</v>
      </c>
      <c r="T13" s="58">
        <f>'Tabela 2'!T13-'Tabela 3'!T13</f>
        <v>13053.031154952751</v>
      </c>
      <c r="U13" s="191"/>
      <c r="V13" s="57"/>
      <c r="W13" s="57"/>
      <c r="X13" s="57"/>
    </row>
    <row r="14" spans="1:24" ht="21.95" customHeight="1">
      <c r="A14" s="9" t="s">
        <v>8</v>
      </c>
      <c r="B14" s="58">
        <v>1333.1255824695997</v>
      </c>
      <c r="C14" s="58">
        <v>913.27705778849986</v>
      </c>
      <c r="D14" s="58">
        <v>1116.2176265960002</v>
      </c>
      <c r="E14" s="58">
        <v>1134.9649661192002</v>
      </c>
      <c r="F14" s="58">
        <v>1498.1922586105004</v>
      </c>
      <c r="G14" s="58">
        <v>1827.9330639481002</v>
      </c>
      <c r="H14" s="58">
        <v>2375.7911673667004</v>
      </c>
      <c r="I14" s="58">
        <v>2602.9783930720996</v>
      </c>
      <c r="J14" s="58">
        <v>3344.7524631378997</v>
      </c>
      <c r="K14" s="58">
        <v>3693.7302571077898</v>
      </c>
      <c r="L14" s="58">
        <v>3914.6038624666999</v>
      </c>
      <c r="M14" s="58">
        <v>3946.3586248278807</v>
      </c>
      <c r="N14" s="58">
        <v>3993.5490700405408</v>
      </c>
      <c r="O14" s="58">
        <v>4303.6663355230103</v>
      </c>
      <c r="P14" s="58">
        <v>5332.1589935068705</v>
      </c>
      <c r="Q14" s="58">
        <v>5491</v>
      </c>
      <c r="R14" s="58">
        <f>[9]Tabela32.8!$F$71</f>
        <v>5874.1599958673187</v>
      </c>
      <c r="S14" s="58">
        <f>[9]Tabela32.8!$F$72</f>
        <v>5855.4367362084304</v>
      </c>
      <c r="T14" s="58">
        <f>'Tabela 2'!T14-'Tabela 3'!T14</f>
        <v>4661.6335765627409</v>
      </c>
      <c r="U14" s="191"/>
      <c r="V14" s="57"/>
      <c r="W14" s="57"/>
      <c r="X14" s="57"/>
    </row>
    <row r="15" spans="1:24" ht="21.95" customHeight="1">
      <c r="A15" s="9" t="s">
        <v>31</v>
      </c>
      <c r="B15" s="58">
        <v>692.2929464954301</v>
      </c>
      <c r="C15" s="58">
        <v>669.94833769470006</v>
      </c>
      <c r="D15" s="58">
        <v>699.90286765889994</v>
      </c>
      <c r="E15" s="58">
        <v>869.95113973579987</v>
      </c>
      <c r="F15" s="58">
        <v>882.5975066973001</v>
      </c>
      <c r="G15" s="58">
        <v>1337.5289615430002</v>
      </c>
      <c r="H15" s="58">
        <v>1712.8036633122999</v>
      </c>
      <c r="I15" s="58">
        <v>1722.3840545531002</v>
      </c>
      <c r="J15" s="58">
        <v>2380.7962416318396</v>
      </c>
      <c r="K15" s="58">
        <v>2474.7117607701302</v>
      </c>
      <c r="L15" s="58">
        <v>2375.6483765446205</v>
      </c>
      <c r="M15" s="58">
        <v>3077.8427699628496</v>
      </c>
      <c r="N15" s="58">
        <v>3461.3809428441805</v>
      </c>
      <c r="O15" s="58">
        <v>3405.2955087390201</v>
      </c>
      <c r="P15" s="58">
        <v>3257.5418667754307</v>
      </c>
      <c r="Q15" s="57">
        <v>3801.4505549442401</v>
      </c>
      <c r="R15" s="57">
        <v>4073.1818475641999</v>
      </c>
      <c r="S15" s="57">
        <v>4682.6966371595299</v>
      </c>
      <c r="T15" s="58">
        <f>'Tabela 2'!T15-'Tabela 3'!T15</f>
        <v>3643.5192451488706</v>
      </c>
      <c r="U15" s="191"/>
      <c r="V15" s="57"/>
      <c r="W15" s="57"/>
    </row>
    <row r="16" spans="1:24" ht="21.95" customHeight="1">
      <c r="A16" s="9" t="s">
        <v>32</v>
      </c>
      <c r="B16" s="58">
        <v>1873.57783522</v>
      </c>
      <c r="C16" s="58">
        <v>2338.1697837511997</v>
      </c>
      <c r="D16" s="58">
        <v>2837.0439666902003</v>
      </c>
      <c r="E16" s="58">
        <v>2891.7981021967998</v>
      </c>
      <c r="F16" s="58">
        <v>3817.4453668681995</v>
      </c>
      <c r="G16" s="58">
        <v>3853.5601160159003</v>
      </c>
      <c r="H16" s="58">
        <v>4664.7277204121992</v>
      </c>
      <c r="I16" s="58">
        <v>4987.9029816571001</v>
      </c>
      <c r="J16" s="58">
        <v>4993.9405741970804</v>
      </c>
      <c r="K16" s="58">
        <v>4881.9466245517906</v>
      </c>
      <c r="L16" s="58">
        <v>5109.4743526705188</v>
      </c>
      <c r="M16" s="58">
        <v>6338.5477644542507</v>
      </c>
      <c r="N16" s="58">
        <v>5521.1590652420809</v>
      </c>
      <c r="O16" s="58">
        <v>6273.5872763067409</v>
      </c>
      <c r="P16" s="58">
        <v>6464.9677618292289</v>
      </c>
      <c r="Q16" s="57">
        <v>6337.84750867003</v>
      </c>
      <c r="R16" s="57">
        <v>6989.2179634910108</v>
      </c>
      <c r="S16" s="57">
        <v>7677.756786260069</v>
      </c>
      <c r="T16" s="58">
        <f>'Tabela 2'!T16-'Tabela 3'!T16</f>
        <v>7656.0942062574795</v>
      </c>
      <c r="U16" s="191"/>
      <c r="V16" s="57"/>
      <c r="W16" s="57"/>
    </row>
    <row r="17" spans="1:23" ht="33" customHeight="1">
      <c r="A17" s="8" t="s">
        <v>9</v>
      </c>
      <c r="B17" s="58">
        <v>7543.9234602723</v>
      </c>
      <c r="C17" s="58">
        <v>7414.7615664669001</v>
      </c>
      <c r="D17" s="58">
        <v>7912.8038825250997</v>
      </c>
      <c r="E17" s="58">
        <v>9562.4512966082002</v>
      </c>
      <c r="F17" s="58">
        <v>10805.794361594502</v>
      </c>
      <c r="G17" s="58">
        <v>11158.1554756159</v>
      </c>
      <c r="H17" s="58">
        <v>12677.1418374678</v>
      </c>
      <c r="I17" s="58">
        <v>13000.719004391998</v>
      </c>
      <c r="J17" s="58">
        <v>16620.00655434966</v>
      </c>
      <c r="K17" s="58">
        <v>17629.216931121991</v>
      </c>
      <c r="L17" s="58">
        <v>17769.739784860783</v>
      </c>
      <c r="M17" s="58">
        <v>18299.66448641352</v>
      </c>
      <c r="N17" s="58">
        <v>22938.821514169009</v>
      </c>
      <c r="O17" s="58">
        <v>26621.018874834062</v>
      </c>
      <c r="P17" s="58">
        <v>33433.177357562083</v>
      </c>
      <c r="Q17" s="57">
        <v>36185.571041420022</v>
      </c>
      <c r="R17" s="57">
        <v>36158.274371117659</v>
      </c>
      <c r="S17" s="57">
        <v>40274.458244790789</v>
      </c>
      <c r="T17" s="58">
        <f>'Tabela 2'!T17-'Tabela 3'!T17</f>
        <v>38012.562085109617</v>
      </c>
      <c r="U17" s="191"/>
      <c r="V17" s="57"/>
      <c r="W17" s="57"/>
    </row>
    <row r="18" spans="1:23" ht="21.95" customHeight="1">
      <c r="A18" s="9" t="s">
        <v>10</v>
      </c>
      <c r="B18" s="58">
        <v>2990.30033742973</v>
      </c>
      <c r="C18" s="58">
        <v>3305.1476166435305</v>
      </c>
      <c r="D18" s="58">
        <v>3749.7212445000496</v>
      </c>
      <c r="E18" s="58">
        <v>3991.79242543073</v>
      </c>
      <c r="F18" s="58">
        <v>4208.1101740880604</v>
      </c>
      <c r="G18" s="58">
        <v>5601.84989015048</v>
      </c>
      <c r="H18" s="58">
        <v>5534.0204491097311</v>
      </c>
      <c r="I18" s="58">
        <v>6616.1220598133605</v>
      </c>
      <c r="J18" s="58">
        <v>7870.1839628057296</v>
      </c>
      <c r="K18" s="58">
        <v>9290.7895026528204</v>
      </c>
      <c r="L18" s="58">
        <v>9955.1152374437606</v>
      </c>
      <c r="M18" s="58">
        <v>11040.24607372778</v>
      </c>
      <c r="N18" s="58">
        <v>13167.8539563867</v>
      </c>
      <c r="O18" s="58">
        <v>14519.46978867596</v>
      </c>
      <c r="P18" s="58">
        <v>14203.059547182849</v>
      </c>
      <c r="Q18" s="57">
        <v>15828.699955466511</v>
      </c>
      <c r="R18" s="57">
        <v>16768.840773266191</v>
      </c>
      <c r="S18" s="57">
        <v>16665.407235415973</v>
      </c>
      <c r="T18" s="58">
        <f>'Tabela 2'!T18-'Tabela 3'!T18</f>
        <v>18464.288548774512</v>
      </c>
      <c r="U18" s="191"/>
      <c r="V18" s="57"/>
      <c r="W18" s="57"/>
    </row>
    <row r="19" spans="1:23" ht="33" customHeight="1">
      <c r="A19" s="8" t="s">
        <v>11</v>
      </c>
      <c r="B19" s="58">
        <v>3035.2332694823799</v>
      </c>
      <c r="C19" s="58">
        <v>3244.2680683648796</v>
      </c>
      <c r="D19" s="58">
        <v>3711.2443714417996</v>
      </c>
      <c r="E19" s="58">
        <v>3586.6200819131</v>
      </c>
      <c r="F19" s="58">
        <v>4194.6005676657996</v>
      </c>
      <c r="G19" s="58">
        <v>5007.1168460803992</v>
      </c>
      <c r="H19" s="58">
        <v>6114.6577084188993</v>
      </c>
      <c r="I19" s="58">
        <v>6502.4394885632992</v>
      </c>
      <c r="J19" s="58">
        <v>8071.5908694631216</v>
      </c>
      <c r="K19" s="58">
        <v>8120.4167962726897</v>
      </c>
      <c r="L19" s="58">
        <v>9233.0268324542994</v>
      </c>
      <c r="M19" s="58">
        <v>10753.155193549492</v>
      </c>
      <c r="N19" s="58">
        <v>13752.659414622161</v>
      </c>
      <c r="O19" s="58">
        <v>13188.17675128619</v>
      </c>
      <c r="P19" s="58">
        <v>14901.93411434637</v>
      </c>
      <c r="Q19" s="57">
        <v>14093.353597435862</v>
      </c>
      <c r="R19" s="57">
        <v>14343.562573798881</v>
      </c>
      <c r="S19" s="57">
        <v>16288.06030568156</v>
      </c>
      <c r="T19" s="58">
        <f>'Tabela 2'!T19-'Tabela 3'!T19</f>
        <v>13864.411390988222</v>
      </c>
      <c r="U19" s="191"/>
      <c r="V19" s="57"/>
      <c r="W19" s="57"/>
    </row>
    <row r="20" spans="1:23" ht="33" customHeight="1">
      <c r="A20" s="8" t="s">
        <v>33</v>
      </c>
      <c r="B20" s="59">
        <v>20792.983963707997</v>
      </c>
      <c r="C20" s="59">
        <v>22984.889232580001</v>
      </c>
      <c r="D20" s="59">
        <v>26938.605071133003</v>
      </c>
      <c r="E20" s="59">
        <v>29690.227064166003</v>
      </c>
      <c r="F20" s="59">
        <v>34136.457705886001</v>
      </c>
      <c r="G20" s="59">
        <v>37095.622036142995</v>
      </c>
      <c r="H20" s="59">
        <v>42886.435827530004</v>
      </c>
      <c r="I20" s="59">
        <v>50108.998364976003</v>
      </c>
      <c r="J20" s="59">
        <v>53848.708424330602</v>
      </c>
      <c r="K20" s="59">
        <v>59471.619648830201</v>
      </c>
      <c r="L20" s="59">
        <v>60179.41625679272</v>
      </c>
      <c r="M20" s="59">
        <v>66783.401569694004</v>
      </c>
      <c r="N20" s="59">
        <v>73725.855841194207</v>
      </c>
      <c r="O20" s="59">
        <v>83294.594587276035</v>
      </c>
      <c r="P20" s="59">
        <v>92051.447719582386</v>
      </c>
      <c r="Q20" s="57">
        <v>98002.586380139604</v>
      </c>
      <c r="R20" s="57">
        <v>101792.84145418972</v>
      </c>
      <c r="S20" s="57">
        <v>107219.2487268468</v>
      </c>
      <c r="T20" s="58">
        <f>'Tabela 2'!T20-'Tabela 3'!T20</f>
        <v>111267.00138052448</v>
      </c>
      <c r="U20" s="191"/>
      <c r="V20" s="57"/>
      <c r="W20" s="57"/>
    </row>
    <row r="21" spans="1:23" ht="21.95" customHeight="1">
      <c r="A21" s="45" t="s">
        <v>29</v>
      </c>
      <c r="B21" s="57">
        <v>1084.7690925563002</v>
      </c>
      <c r="C21" s="57">
        <v>1325.2903902422502</v>
      </c>
      <c r="D21" s="57">
        <v>1517.256600463</v>
      </c>
      <c r="E21" s="57">
        <v>1425.9590052761</v>
      </c>
      <c r="F21" s="57">
        <v>2123.6240864081001</v>
      </c>
      <c r="G21" s="57">
        <v>2315.9752822002001</v>
      </c>
      <c r="H21" s="57">
        <v>2472.5367522452002</v>
      </c>
      <c r="I21" s="57">
        <v>2745.2054711594001</v>
      </c>
      <c r="J21" s="57">
        <v>2958.7608325967203</v>
      </c>
      <c r="K21" s="57">
        <v>3253.2358864892904</v>
      </c>
      <c r="L21" s="57">
        <v>3737.7517177539603</v>
      </c>
      <c r="M21" s="57">
        <v>4366.2331735484504</v>
      </c>
      <c r="N21" s="57">
        <v>5357.0309765313314</v>
      </c>
      <c r="O21" s="57">
        <v>7269.4887917586102</v>
      </c>
      <c r="P21" s="57">
        <v>9026.7724272466294</v>
      </c>
      <c r="Q21" s="57">
        <v>9612.2116606877717</v>
      </c>
      <c r="R21" s="57">
        <v>11347.74032511857</v>
      </c>
      <c r="S21" s="57">
        <v>12382.144496465957</v>
      </c>
      <c r="T21" s="58">
        <f>'Tabela 2'!T21-'Tabela 3'!T21</f>
        <v>11803.812558090012</v>
      </c>
      <c r="U21" s="191"/>
      <c r="V21" s="57"/>
      <c r="W21" s="57"/>
    </row>
    <row r="22" spans="1:23" s="88" customFormat="1" ht="21.95" customHeight="1">
      <c r="A22" s="65" t="s">
        <v>34</v>
      </c>
      <c r="B22" s="60">
        <v>1548.4123312917998</v>
      </c>
      <c r="C22" s="60">
        <v>1635.5769231070001</v>
      </c>
      <c r="D22" s="60">
        <v>1820.3171823455998</v>
      </c>
      <c r="E22" s="60">
        <v>2214.1355218468998</v>
      </c>
      <c r="F22" s="60">
        <v>2406.6392261262999</v>
      </c>
      <c r="G22" s="60">
        <v>2465.9020605565006</v>
      </c>
      <c r="H22" s="60">
        <v>2820.7659986040999</v>
      </c>
      <c r="I22" s="60">
        <v>3142.6422457474</v>
      </c>
      <c r="J22" s="60">
        <v>3023.8886548200103</v>
      </c>
      <c r="K22" s="60">
        <v>3225.5003925624701</v>
      </c>
      <c r="L22" s="60">
        <v>3662.3502628112997</v>
      </c>
      <c r="M22" s="60">
        <v>4307.4024178463496</v>
      </c>
      <c r="N22" s="60">
        <v>4370.6383603410904</v>
      </c>
      <c r="O22" s="60">
        <v>4203.0134609055303</v>
      </c>
      <c r="P22" s="60">
        <v>4627.13060497884</v>
      </c>
      <c r="Q22" s="57">
        <v>4774.3538395956493</v>
      </c>
      <c r="R22" s="57">
        <v>5576.6794425293401</v>
      </c>
      <c r="S22" s="57">
        <v>5823.7883928237998</v>
      </c>
      <c r="T22" s="58">
        <f>'Tabela 2'!T22-'Tabela 3'!T22</f>
        <v>5388.3026039967999</v>
      </c>
      <c r="U22" s="191"/>
      <c r="V22" s="57"/>
      <c r="W22" s="57"/>
    </row>
    <row r="23" spans="1:23" ht="24.95" customHeight="1">
      <c r="A23" s="10" t="s">
        <v>27</v>
      </c>
      <c r="B23" s="73">
        <v>46975.920590762791</v>
      </c>
      <c r="C23" s="73">
        <v>50271.761758136636</v>
      </c>
      <c r="D23" s="73">
        <v>58023.790964424254</v>
      </c>
      <c r="E23" s="73">
        <v>64870.903791218581</v>
      </c>
      <c r="F23" s="73">
        <v>73350.720018661697</v>
      </c>
      <c r="G23" s="73">
        <v>81526.036801909999</v>
      </c>
      <c r="H23" s="73">
        <v>94442.970281656919</v>
      </c>
      <c r="I23" s="73">
        <v>106718.19304264357</v>
      </c>
      <c r="J23" s="73">
        <v>121620.22289469664</v>
      </c>
      <c r="K23" s="73">
        <v>131630.92996651653</v>
      </c>
      <c r="L23" s="73">
        <v>138261.82269853444</v>
      </c>
      <c r="M23" s="73">
        <v>150802.93546594528</v>
      </c>
      <c r="N23" s="73">
        <v>171201.76601964692</v>
      </c>
      <c r="O23" s="73">
        <v>186294.05131834044</v>
      </c>
      <c r="P23" s="73">
        <v>206394.42543470766</v>
      </c>
      <c r="Q23" s="73">
        <f>Q6+Q12+Q7</f>
        <v>215601.78769028882</v>
      </c>
      <c r="R23" s="73">
        <f>R6+R12+R7</f>
        <v>226124.9173232101</v>
      </c>
      <c r="S23" s="73">
        <f>S6+S12+S7</f>
        <v>242927.10382942768</v>
      </c>
      <c r="T23" s="73">
        <f>'Tabela 2'!T23-'Tabela 3'!T23</f>
        <v>240381.10622813646</v>
      </c>
      <c r="U23" s="191"/>
      <c r="V23" s="57"/>
      <c r="W23" s="57"/>
    </row>
    <row r="24" spans="1:23" s="49" customFormat="1" ht="24.95" customHeight="1">
      <c r="A24" s="11" t="s">
        <v>12</v>
      </c>
      <c r="B24" s="60">
        <v>6926.279208002903</v>
      </c>
      <c r="C24" s="60">
        <v>8184.3625603752007</v>
      </c>
      <c r="D24" s="60">
        <v>9052.7142374689065</v>
      </c>
      <c r="E24" s="60">
        <v>10861.777418943013</v>
      </c>
      <c r="F24" s="60">
        <v>11310.685518863</v>
      </c>
      <c r="G24" s="60">
        <v>11877.963963804999</v>
      </c>
      <c r="H24" s="60">
        <v>15856.586864370998</v>
      </c>
      <c r="I24" s="60">
        <v>17605.560039467993</v>
      </c>
      <c r="J24" s="60">
        <v>22553.878700082132</v>
      </c>
      <c r="K24" s="60">
        <v>22938.02398832966</v>
      </c>
      <c r="L24" s="60">
        <v>25839.513776082924</v>
      </c>
      <c r="M24" s="60">
        <v>25103.790066208341</v>
      </c>
      <c r="N24" s="60">
        <v>26230.292507656617</v>
      </c>
      <c r="O24" s="60">
        <v>29318.811520062358</v>
      </c>
      <c r="P24" s="60">
        <v>29145.619375957998</v>
      </c>
      <c r="Q24" s="60">
        <v>29120.461647010059</v>
      </c>
      <c r="R24" s="60">
        <v>28692.287369186961</v>
      </c>
      <c r="S24" s="57">
        <f>[10]Tabela33!$K$15</f>
        <v>30686.607647118621</v>
      </c>
      <c r="T24" s="57">
        <f>[11]Tabela33!$L$15</f>
        <v>25466.227774563391</v>
      </c>
      <c r="U24" s="191"/>
      <c r="V24" s="57"/>
      <c r="W24" s="57"/>
    </row>
    <row r="25" spans="1:23" s="49" customFormat="1" ht="24.95" customHeight="1">
      <c r="A25" s="12" t="s">
        <v>3</v>
      </c>
      <c r="B25" s="73">
        <v>53902.199798765694</v>
      </c>
      <c r="C25" s="73">
        <v>58456.124318511836</v>
      </c>
      <c r="D25" s="73">
        <v>67076.50520189316</v>
      </c>
      <c r="E25" s="73">
        <v>75732.681210161594</v>
      </c>
      <c r="F25" s="73">
        <v>84661.405537524697</v>
      </c>
      <c r="G25" s="73">
        <v>93404.000765714998</v>
      </c>
      <c r="H25" s="73">
        <v>110299.55714602792</v>
      </c>
      <c r="I25" s="73">
        <v>124323.75308211157</v>
      </c>
      <c r="J25" s="73">
        <v>144174.10159477877</v>
      </c>
      <c r="K25" s="73">
        <v>154568.95395484619</v>
      </c>
      <c r="L25" s="73">
        <v>164101.33647461736</v>
      </c>
      <c r="M25" s="73">
        <v>175906.72553215362</v>
      </c>
      <c r="N25" s="73">
        <v>197432.05852730354</v>
      </c>
      <c r="O25" s="73">
        <v>215612.8628384028</v>
      </c>
      <c r="P25" s="74">
        <v>235540.04481066603</v>
      </c>
      <c r="Q25" s="74">
        <v>244722.24933729891</v>
      </c>
      <c r="R25" s="74">
        <v>254817.20469239709</v>
      </c>
      <c r="S25" s="74">
        <f>S23+S24</f>
        <v>273613.7114765463</v>
      </c>
      <c r="T25" s="74">
        <f>[11]Tabela33!$L$21</f>
        <v>265847.33400269994</v>
      </c>
      <c r="U25" s="191"/>
      <c r="V25" s="57"/>
      <c r="W25" s="57"/>
    </row>
    <row r="26" spans="1:23" ht="15" customHeight="1">
      <c r="A26" s="213" t="s">
        <v>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119"/>
      <c r="Q26" s="4"/>
      <c r="S26" s="57"/>
      <c r="T26" s="57"/>
      <c r="U26" s="57"/>
      <c r="V26" s="57"/>
      <c r="W26" s="57"/>
    </row>
    <row r="27" spans="1:23" ht="10.5" customHeight="1">
      <c r="A27" s="214" t="s">
        <v>17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94"/>
      <c r="N27" s="94"/>
      <c r="O27" s="94"/>
      <c r="P27" s="94"/>
      <c r="Q27" s="4"/>
      <c r="S27" s="57"/>
      <c r="T27" s="57"/>
      <c r="U27" s="57"/>
      <c r="V27" s="57"/>
      <c r="W27" s="57"/>
    </row>
  </sheetData>
  <mergeCells count="6">
    <mergeCell ref="A4:A5"/>
    <mergeCell ref="A26:O26"/>
    <mergeCell ref="A27:L27"/>
    <mergeCell ref="A3:R3"/>
    <mergeCell ref="A2:T2"/>
    <mergeCell ref="B4:T4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2"/>
  <sheetViews>
    <sheetView showGridLines="0" zoomScaleNormal="100" workbookViewId="0">
      <selection activeCell="A2" sqref="A2:XFD2"/>
    </sheetView>
  </sheetViews>
  <sheetFormatPr defaultRowHeight="15"/>
  <cols>
    <col min="1" max="1" width="45.7109375" style="3" customWidth="1"/>
    <col min="2" max="15" width="11.7109375" style="3" customWidth="1"/>
    <col min="16" max="17" width="11.7109375" customWidth="1"/>
    <col min="18" max="19" width="11.5703125" customWidth="1"/>
  </cols>
  <sheetData>
    <row r="1" spans="1:19" s="49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9" s="196" customFormat="1" ht="30" customHeight="1">
      <c r="A2" s="202" t="s">
        <v>55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s="49" customForma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181"/>
      <c r="S3" s="149" t="s">
        <v>45</v>
      </c>
    </row>
    <row r="4" spans="1:19" ht="24.95" customHeight="1">
      <c r="A4" s="211" t="s">
        <v>4</v>
      </c>
      <c r="B4" s="226" t="s">
        <v>19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</row>
    <row r="5" spans="1:19" ht="24.95" customHeight="1">
      <c r="A5" s="212"/>
      <c r="B5" s="179">
        <v>2003</v>
      </c>
      <c r="C5" s="179">
        <v>2004</v>
      </c>
      <c r="D5" s="179">
        <v>2005</v>
      </c>
      <c r="E5" s="179">
        <v>2006</v>
      </c>
      <c r="F5" s="179">
        <v>2007</v>
      </c>
      <c r="G5" s="179">
        <v>2008</v>
      </c>
      <c r="H5" s="179">
        <v>2009</v>
      </c>
      <c r="I5" s="179">
        <v>2010</v>
      </c>
      <c r="J5" s="179">
        <v>2011</v>
      </c>
      <c r="K5" s="179">
        <v>2012</v>
      </c>
      <c r="L5" s="179">
        <v>2013</v>
      </c>
      <c r="M5" s="137">
        <v>2014</v>
      </c>
      <c r="N5" s="137">
        <v>2015</v>
      </c>
      <c r="O5" s="137">
        <v>2016</v>
      </c>
      <c r="P5" s="137">
        <v>2017</v>
      </c>
      <c r="Q5" s="179">
        <v>2018</v>
      </c>
      <c r="R5" s="179">
        <v>2019</v>
      </c>
      <c r="S5" s="182">
        <v>2020</v>
      </c>
    </row>
    <row r="6" spans="1:19" ht="21.95" customHeight="1">
      <c r="A6" s="24" t="s">
        <v>13</v>
      </c>
      <c r="B6" s="35">
        <v>3.3269629076399632</v>
      </c>
      <c r="C6" s="35">
        <v>-13.655564536280551</v>
      </c>
      <c r="D6" s="35">
        <v>38.240603348808719</v>
      </c>
      <c r="E6" s="35">
        <v>-17.359744068931526</v>
      </c>
      <c r="F6" s="35">
        <v>7.9459449537910176</v>
      </c>
      <c r="G6" s="35">
        <v>-11.325358981275945</v>
      </c>
      <c r="H6" s="35">
        <v>28.473308216669825</v>
      </c>
      <c r="I6" s="35">
        <v>-17.837216837717595</v>
      </c>
      <c r="J6" s="35">
        <v>37.737856684628099</v>
      </c>
      <c r="K6" s="35">
        <v>-21.487005972167928</v>
      </c>
      <c r="L6" s="35">
        <v>5.714158149550097</v>
      </c>
      <c r="M6" s="35">
        <v>42.549576281646125</v>
      </c>
      <c r="N6" s="35">
        <v>-28.783579427808093</v>
      </c>
      <c r="O6" s="35">
        <v>-3.0347382647590515</v>
      </c>
      <c r="P6" s="35">
        <v>20.296280103406183</v>
      </c>
      <c r="Q6" s="35">
        <v>-6.9392332522009603</v>
      </c>
      <c r="R6" s="35">
        <f>[12]Agropecuária!$C$92</f>
        <v>1.1557486414697449</v>
      </c>
      <c r="S6" s="35">
        <f>[5]AGROPECUÁRIA!$L$75</f>
        <v>19.822154882769325</v>
      </c>
    </row>
    <row r="7" spans="1:19" ht="21.95" customHeight="1">
      <c r="A7" s="24" t="s">
        <v>14</v>
      </c>
      <c r="B7" s="36">
        <v>-12.005967577196298</v>
      </c>
      <c r="C7" s="36">
        <v>5.671800483918954</v>
      </c>
      <c r="D7" s="36">
        <v>1.0703143796922943</v>
      </c>
      <c r="E7" s="36">
        <v>-0.8175480602073848</v>
      </c>
      <c r="F7" s="36">
        <v>12.336563941667777</v>
      </c>
      <c r="G7" s="36">
        <v>8.3241932481315608</v>
      </c>
      <c r="H7" s="36">
        <v>6.6183636115064948</v>
      </c>
      <c r="I7" s="36">
        <v>9.6994356194310072</v>
      </c>
      <c r="J7" s="36">
        <v>8.8798817264367891</v>
      </c>
      <c r="K7" s="36">
        <v>1.6579651480391311</v>
      </c>
      <c r="L7" s="36">
        <v>3.9038036441337187</v>
      </c>
      <c r="M7" s="37">
        <v>-6.8399810828531971</v>
      </c>
      <c r="N7" s="37">
        <v>-7.4977960919088265</v>
      </c>
      <c r="O7" s="37">
        <v>-4.6808223263131161</v>
      </c>
      <c r="P7" s="37">
        <v>-8.5026530586431175</v>
      </c>
      <c r="Q7" s="35">
        <v>2.6807441061938553</v>
      </c>
      <c r="R7" s="35">
        <f>[12]Indústria!$C$75</f>
        <v>4.1189687820404552</v>
      </c>
      <c r="S7" s="35">
        <f>'[5]INDÚSTRIA '!$L$74</f>
        <v>-0.81623836108611902</v>
      </c>
    </row>
    <row r="8" spans="1:19" ht="21.95" customHeight="1">
      <c r="A8" s="9" t="s">
        <v>25</v>
      </c>
      <c r="B8" s="38">
        <v>-24.674263065621403</v>
      </c>
      <c r="C8" s="38">
        <v>-10.42048434303754</v>
      </c>
      <c r="D8" s="38">
        <v>-4.7945764443758421</v>
      </c>
      <c r="E8" s="38">
        <v>-15.181929960743101</v>
      </c>
      <c r="F8" s="38">
        <v>17.896224277112793</v>
      </c>
      <c r="G8" s="38">
        <v>37.217155304939233</v>
      </c>
      <c r="H8" s="38">
        <v>4.3011436048151719</v>
      </c>
      <c r="I8" s="38">
        <v>-6.2656774800845412</v>
      </c>
      <c r="J8" s="38">
        <v>-5.6912276266656736</v>
      </c>
      <c r="K8" s="38">
        <v>11.212346053974498</v>
      </c>
      <c r="L8" s="38">
        <v>-17.603902819453442</v>
      </c>
      <c r="M8" s="39">
        <v>-7.2916334242330567</v>
      </c>
      <c r="N8" s="39">
        <v>-21.351457263182994</v>
      </c>
      <c r="O8" s="39">
        <v>-12.501431946713371</v>
      </c>
      <c r="P8" s="39">
        <v>-13.761712116435865</v>
      </c>
      <c r="Q8" s="39">
        <v>36.584270851212523</v>
      </c>
      <c r="R8" s="40">
        <v>0.81942273461805826</v>
      </c>
      <c r="S8" s="40">
        <f>[5]Tabela32.3!$H$75</f>
        <v>-8.1262039497297494</v>
      </c>
    </row>
    <row r="9" spans="1:19" ht="21.95" customHeight="1">
      <c r="A9" s="9" t="s">
        <v>5</v>
      </c>
      <c r="B9" s="38">
        <v>-8.8622823985021082</v>
      </c>
      <c r="C9" s="38">
        <v>-1.7607117429465968</v>
      </c>
      <c r="D9" s="38">
        <v>8.3383254975316845</v>
      </c>
      <c r="E9" s="38">
        <v>19.759046054630105</v>
      </c>
      <c r="F9" s="38">
        <v>10.250873783447512</v>
      </c>
      <c r="G9" s="38">
        <v>10.359295835639371</v>
      </c>
      <c r="H9" s="38">
        <v>-3.3570167910993987</v>
      </c>
      <c r="I9" s="38">
        <v>5.8600227297162411</v>
      </c>
      <c r="J9" s="38">
        <v>8.3736401517673809</v>
      </c>
      <c r="K9" s="38">
        <v>0.22490222467372867</v>
      </c>
      <c r="L9" s="38">
        <v>7.8138178572311423</v>
      </c>
      <c r="M9" s="39">
        <v>-5.0944224862193526</v>
      </c>
      <c r="N9" s="39">
        <v>-3.1620141019403136</v>
      </c>
      <c r="O9" s="39">
        <v>-6.2519064343679815</v>
      </c>
      <c r="P9" s="39">
        <v>-7.9705674715522035</v>
      </c>
      <c r="Q9" s="39">
        <v>4.0578103725473325</v>
      </c>
      <c r="R9" s="40">
        <v>4.7659331576284325</v>
      </c>
      <c r="S9" s="40">
        <f>[5]Tabela32.4!$H$75</f>
        <v>-1.225497426967348</v>
      </c>
    </row>
    <row r="10" spans="1:19" ht="33" customHeight="1">
      <c r="A10" s="8" t="s">
        <v>6</v>
      </c>
      <c r="B10" s="38">
        <v>2.0060044639669039</v>
      </c>
      <c r="C10" s="38">
        <v>2.9254002338934937</v>
      </c>
      <c r="D10" s="38">
        <v>5.3066322187075299</v>
      </c>
      <c r="E10" s="38">
        <v>4.2840593592139209</v>
      </c>
      <c r="F10" s="38">
        <v>12.600791872367623</v>
      </c>
      <c r="G10" s="38">
        <v>0.74468553289483985</v>
      </c>
      <c r="H10" s="38">
        <v>5.2653451566985421</v>
      </c>
      <c r="I10" s="38">
        <v>0.78967504817297751</v>
      </c>
      <c r="J10" s="38">
        <v>-2.5685969685533494</v>
      </c>
      <c r="K10" s="38">
        <v>3.8447708062228081</v>
      </c>
      <c r="L10" s="38">
        <v>9.7778996546600716</v>
      </c>
      <c r="M10" s="39">
        <v>-5.3908001106278132</v>
      </c>
      <c r="N10" s="39">
        <v>0.78809751743285084</v>
      </c>
      <c r="O10" s="39">
        <v>5.2209460551255749</v>
      </c>
      <c r="P10" s="39">
        <v>-8.6351075207671713</v>
      </c>
      <c r="Q10" s="39">
        <v>3.1959209980472414</v>
      </c>
      <c r="R10" s="40">
        <v>2.5860862158987308</v>
      </c>
      <c r="S10" s="40">
        <v>1.9824458973273673</v>
      </c>
    </row>
    <row r="11" spans="1:19" ht="21.95" customHeight="1">
      <c r="A11" s="9" t="s">
        <v>7</v>
      </c>
      <c r="B11" s="38">
        <v>-16.519408867474628</v>
      </c>
      <c r="C11" s="38">
        <v>13.985992208590826</v>
      </c>
      <c r="D11" s="38">
        <v>-3.9582686280206225</v>
      </c>
      <c r="E11" s="38">
        <v>-10.192488892762819</v>
      </c>
      <c r="F11" s="38">
        <v>13.293279492809717</v>
      </c>
      <c r="G11" s="38">
        <v>12.624600561495992</v>
      </c>
      <c r="H11" s="38">
        <v>13.630058434538217</v>
      </c>
      <c r="I11" s="38">
        <v>14.004280161382866</v>
      </c>
      <c r="J11" s="38">
        <v>11.85009695036503</v>
      </c>
      <c r="K11" s="38">
        <v>1.7350790703709373</v>
      </c>
      <c r="L11" s="38">
        <v>1.4872532232286018</v>
      </c>
      <c r="M11" s="38">
        <v>-7.6936274086278793</v>
      </c>
      <c r="N11" s="38">
        <v>-11.403056837419278</v>
      </c>
      <c r="O11" s="38">
        <v>-7.4260300394343615</v>
      </c>
      <c r="P11" s="38">
        <v>-8.6547879807027499</v>
      </c>
      <c r="Q11" s="39">
        <v>1.7755847484068221</v>
      </c>
      <c r="R11" s="40">
        <v>4.3275394452146454</v>
      </c>
      <c r="S11" s="40">
        <f>[5]Tabela32.6!$H$75</f>
        <v>-1.9240514696705513</v>
      </c>
    </row>
    <row r="12" spans="1:19" ht="21.95" customHeight="1">
      <c r="A12" s="1" t="s">
        <v>15</v>
      </c>
      <c r="B12" s="36">
        <v>2.2036078538502091</v>
      </c>
      <c r="C12" s="36">
        <v>5.0035294368323546</v>
      </c>
      <c r="D12" s="36">
        <v>5.5761508583255459</v>
      </c>
      <c r="E12" s="36">
        <v>5.8566241000978847</v>
      </c>
      <c r="F12" s="36">
        <v>5.6494558498882741</v>
      </c>
      <c r="G12" s="36">
        <v>3.7193323265069411</v>
      </c>
      <c r="H12" s="36">
        <v>4.7721045042681487</v>
      </c>
      <c r="I12" s="36">
        <v>3.3896983784109658</v>
      </c>
      <c r="J12" s="36">
        <v>3.0156145016809521</v>
      </c>
      <c r="K12" s="36">
        <v>0.58286549587831527</v>
      </c>
      <c r="L12" s="36">
        <v>3.6784728665464117</v>
      </c>
      <c r="M12" s="37">
        <v>2.399106238279991</v>
      </c>
      <c r="N12" s="37">
        <v>4.4432684838513481E-2</v>
      </c>
      <c r="O12" s="37">
        <v>0.58780439786290106</v>
      </c>
      <c r="P12" s="37">
        <v>0.74147729807956253</v>
      </c>
      <c r="Q12" s="37">
        <v>1.5274218893197133</v>
      </c>
      <c r="R12" s="35">
        <v>1.7606068686228049</v>
      </c>
      <c r="S12" s="35">
        <f>'[5]SERVIÇOS '!$K$74</f>
        <v>-2.7534420463117715</v>
      </c>
    </row>
    <row r="13" spans="1:19" ht="33" customHeight="1">
      <c r="A13" s="8" t="s">
        <v>30</v>
      </c>
      <c r="B13" s="40">
        <v>-1.7825772809608842</v>
      </c>
      <c r="C13" s="40">
        <v>8.8245263353863059</v>
      </c>
      <c r="D13" s="40">
        <v>8.0613202923689897</v>
      </c>
      <c r="E13" s="40">
        <v>9.5149690348326885</v>
      </c>
      <c r="F13" s="40">
        <v>11.020240718016062</v>
      </c>
      <c r="G13" s="40">
        <v>1.7421862399386479</v>
      </c>
      <c r="H13" s="40">
        <v>-3.9922835801425305</v>
      </c>
      <c r="I13" s="40">
        <v>8.0165010115108117</v>
      </c>
      <c r="J13" s="40">
        <v>-1.2957889804049438</v>
      </c>
      <c r="K13" s="40">
        <v>0.76033242592474792</v>
      </c>
      <c r="L13" s="40">
        <v>0.69625427421651231</v>
      </c>
      <c r="M13" s="40">
        <v>0.54489568194089344</v>
      </c>
      <c r="N13" s="40">
        <v>-8.4255341316237029</v>
      </c>
      <c r="O13" s="40">
        <v>-9.9453661000340468</v>
      </c>
      <c r="P13" s="40">
        <v>-3.8617400419615255</v>
      </c>
      <c r="Q13" s="39">
        <v>-1.287133279104391</v>
      </c>
      <c r="R13" s="40">
        <v>0.97060481581614511</v>
      </c>
      <c r="S13" s="40">
        <f>[5]Tabela32.7!$H$75</f>
        <v>-5.3990688053685894</v>
      </c>
    </row>
    <row r="14" spans="1:19" ht="21.95" customHeight="1">
      <c r="A14" s="9" t="s">
        <v>8</v>
      </c>
      <c r="B14" s="40">
        <v>-2.4533861665763657</v>
      </c>
      <c r="C14" s="40">
        <v>9.3086044986348426</v>
      </c>
      <c r="D14" s="40">
        <v>1.1124018222294252</v>
      </c>
      <c r="E14" s="40">
        <v>4.4433440245593703</v>
      </c>
      <c r="F14" s="40">
        <v>3.7456519617545814</v>
      </c>
      <c r="G14" s="40">
        <v>3.9723561166056687</v>
      </c>
      <c r="H14" s="40">
        <v>-0.53446328059103543</v>
      </c>
      <c r="I14" s="40">
        <v>7.6897013111724144</v>
      </c>
      <c r="J14" s="40">
        <v>2.0738144249247581</v>
      </c>
      <c r="K14" s="40">
        <v>-1.5123622407132942</v>
      </c>
      <c r="L14" s="40">
        <v>3.1853181828223942</v>
      </c>
      <c r="M14" s="40">
        <v>1.93487129566281</v>
      </c>
      <c r="N14" s="40">
        <v>-1.1063214995528425</v>
      </c>
      <c r="O14" s="40">
        <v>-7.3327871152729092</v>
      </c>
      <c r="P14" s="40">
        <v>-2.795622163346656</v>
      </c>
      <c r="Q14" s="39">
        <v>2.6159360057095293</v>
      </c>
      <c r="R14" s="40">
        <v>-2.3138037958482793</v>
      </c>
      <c r="S14" s="40">
        <f>[5]Tabela32.8!$H$75</f>
        <v>-22.796859839344098</v>
      </c>
    </row>
    <row r="15" spans="1:19" ht="21.95" customHeight="1">
      <c r="A15" s="9" t="s">
        <v>31</v>
      </c>
      <c r="B15" s="40">
        <v>5.194283618836093</v>
      </c>
      <c r="C15" s="40">
        <v>5.8184315040025858</v>
      </c>
      <c r="D15" s="40">
        <v>5.4802677362329799</v>
      </c>
      <c r="E15" s="40">
        <v>6.5274186416889535</v>
      </c>
      <c r="F15" s="40">
        <v>9.2983203913294066</v>
      </c>
      <c r="G15" s="40">
        <v>3.0728482115621514</v>
      </c>
      <c r="H15" s="40">
        <v>5.1942231911830117</v>
      </c>
      <c r="I15" s="40">
        <v>3.7798017319831567</v>
      </c>
      <c r="J15" s="40">
        <v>8.1499696471276408</v>
      </c>
      <c r="K15" s="40">
        <v>2.2636323875927733</v>
      </c>
      <c r="L15" s="40">
        <v>-0.49732593153767324</v>
      </c>
      <c r="M15" s="40">
        <v>0.68355612054589177</v>
      </c>
      <c r="N15" s="40">
        <v>-7.6340679940666512</v>
      </c>
      <c r="O15" s="40">
        <v>-3.4821439909671348</v>
      </c>
      <c r="P15" s="40">
        <v>5.0858332891007496</v>
      </c>
      <c r="Q15" s="39">
        <v>2.4063858122703286</v>
      </c>
      <c r="R15" s="40">
        <v>7.1032517449904908</v>
      </c>
      <c r="S15" s="40">
        <f>[5]Tabela32.9!$H$75</f>
        <v>-31.124489341113105</v>
      </c>
    </row>
    <row r="16" spans="1:19" ht="21.95" customHeight="1">
      <c r="A16" s="9" t="s">
        <v>32</v>
      </c>
      <c r="B16" s="40">
        <v>-2.0509948567515979</v>
      </c>
      <c r="C16" s="40">
        <v>10.277188444800721</v>
      </c>
      <c r="D16" s="40">
        <v>22.189431849980302</v>
      </c>
      <c r="E16" s="40">
        <v>1.4734201692826243</v>
      </c>
      <c r="F16" s="40">
        <v>7.7445420339215865</v>
      </c>
      <c r="G16" s="40">
        <v>8.3144772729186514</v>
      </c>
      <c r="H16" s="40">
        <v>-0.45640412927931973</v>
      </c>
      <c r="I16" s="40">
        <v>2.893474136141938</v>
      </c>
      <c r="J16" s="40">
        <v>-2.2962602915692187</v>
      </c>
      <c r="K16" s="40">
        <v>6.2748566488588953</v>
      </c>
      <c r="L16" s="40">
        <v>1.9820910587675211</v>
      </c>
      <c r="M16" s="40">
        <v>0.36633046013621051</v>
      </c>
      <c r="N16" s="40">
        <v>-2.6137308351483535</v>
      </c>
      <c r="O16" s="40">
        <v>1.7537877594450135</v>
      </c>
      <c r="P16" s="40">
        <v>2.7987834428800706</v>
      </c>
      <c r="Q16" s="39">
        <v>7.2731478271336858</v>
      </c>
      <c r="R16" s="40">
        <v>5.270107651839484</v>
      </c>
      <c r="S16" s="40">
        <f>[5]Tabela32.10!$H$75</f>
        <v>-2.8300932259935907</v>
      </c>
    </row>
    <row r="17" spans="1:19" ht="30" customHeight="1">
      <c r="A17" s="87" t="s">
        <v>9</v>
      </c>
      <c r="B17" s="40">
        <v>-3.4002683675828482</v>
      </c>
      <c r="C17" s="40">
        <v>2.5161783019113093</v>
      </c>
      <c r="D17" s="40">
        <v>11.188487206252873</v>
      </c>
      <c r="E17" s="40">
        <v>11.710497678353637</v>
      </c>
      <c r="F17" s="40">
        <v>16.089092958117888</v>
      </c>
      <c r="G17" s="40">
        <v>11.621331920604216</v>
      </c>
      <c r="H17" s="40">
        <v>16.370350545641067</v>
      </c>
      <c r="I17" s="40">
        <v>8.6991584185192714</v>
      </c>
      <c r="J17" s="40">
        <v>3.7261392945787231</v>
      </c>
      <c r="K17" s="40">
        <v>-6.1107532500345174</v>
      </c>
      <c r="L17" s="40">
        <v>0.15719029950689301</v>
      </c>
      <c r="M17" s="40">
        <v>4.7196316356080237</v>
      </c>
      <c r="N17" s="40">
        <v>-1.3854300507528783</v>
      </c>
      <c r="O17" s="40">
        <v>4.6922377134591242</v>
      </c>
      <c r="P17" s="40">
        <v>3.3015031657142924</v>
      </c>
      <c r="Q17" s="39">
        <v>4.030405610544685</v>
      </c>
      <c r="R17" s="40">
        <v>3.8710152912032614</v>
      </c>
      <c r="S17" s="40">
        <f>[5]Tabela32.11!$H$75</f>
        <v>0.7439574542815075</v>
      </c>
    </row>
    <row r="18" spans="1:19" ht="21.95" customHeight="1">
      <c r="A18" s="9" t="s">
        <v>10</v>
      </c>
      <c r="B18" s="40">
        <v>4.4836659282445845</v>
      </c>
      <c r="C18" s="40">
        <v>4.578962622873739</v>
      </c>
      <c r="D18" s="40">
        <v>5.9185833020486411</v>
      </c>
      <c r="E18" s="40">
        <v>5.6118870837728485</v>
      </c>
      <c r="F18" s="40">
        <v>7.944527366447085</v>
      </c>
      <c r="G18" s="40">
        <v>1.9144264241646614</v>
      </c>
      <c r="H18" s="40">
        <v>5.3204714984129708</v>
      </c>
      <c r="I18" s="40">
        <v>7.4572488709471862</v>
      </c>
      <c r="J18" s="40">
        <v>4.2284899539372311</v>
      </c>
      <c r="K18" s="40">
        <v>0.87644102836319515</v>
      </c>
      <c r="L18" s="40">
        <v>8.9651290368251821</v>
      </c>
      <c r="M18" s="40">
        <v>1.5860786770840907</v>
      </c>
      <c r="N18" s="40">
        <v>3.7810333006780938</v>
      </c>
      <c r="O18" s="40">
        <v>0.24494191828188239</v>
      </c>
      <c r="P18" s="40">
        <v>3.4857467517094065</v>
      </c>
      <c r="Q18" s="39">
        <v>1.7895861152001258</v>
      </c>
      <c r="R18" s="40">
        <v>-0.15817483126333576</v>
      </c>
      <c r="S18" s="40">
        <f>[5]Tabela32.12!$H$75</f>
        <v>1.1690918451026766</v>
      </c>
    </row>
    <row r="19" spans="1:19" ht="33" customHeight="1">
      <c r="A19" s="8" t="s">
        <v>11</v>
      </c>
      <c r="B19" s="41">
        <v>0.25071360177721935</v>
      </c>
      <c r="C19" s="41">
        <v>-0.19679011338132879</v>
      </c>
      <c r="D19" s="41">
        <v>13.485736139263249</v>
      </c>
      <c r="E19" s="41">
        <v>5.1442323717065142</v>
      </c>
      <c r="F19" s="41">
        <v>5.0957223268661256</v>
      </c>
      <c r="G19" s="41">
        <v>4.1764126547555902</v>
      </c>
      <c r="H19" s="41">
        <v>7.3032581896717907</v>
      </c>
      <c r="I19" s="41">
        <v>2.1795884172466806</v>
      </c>
      <c r="J19" s="41">
        <v>15.187297792322262</v>
      </c>
      <c r="K19" s="41">
        <v>-3.1940562741056722</v>
      </c>
      <c r="L19" s="41">
        <v>14.187062827887576</v>
      </c>
      <c r="M19" s="41">
        <v>8.6997241833673513</v>
      </c>
      <c r="N19" s="40">
        <v>-6.347605378038268</v>
      </c>
      <c r="O19" s="40">
        <v>0.34596369235646574</v>
      </c>
      <c r="P19" s="40">
        <v>-0.40646416896922277</v>
      </c>
      <c r="Q19" s="39">
        <v>1.2329597119874469</v>
      </c>
      <c r="R19" s="40">
        <v>2.1640523431180725</v>
      </c>
      <c r="S19" s="40">
        <f>[5]Tabela32.13!$H$75</f>
        <v>-3.9398605640708739</v>
      </c>
    </row>
    <row r="20" spans="1:19" ht="33" customHeight="1">
      <c r="A20" s="8" t="s">
        <v>33</v>
      </c>
      <c r="B20" s="42">
        <v>4.8306214246840673</v>
      </c>
      <c r="C20" s="42">
        <v>5.591619158900496</v>
      </c>
      <c r="D20" s="42">
        <v>1.2235842044256762</v>
      </c>
      <c r="E20" s="42">
        <v>4.6441890946876452</v>
      </c>
      <c r="F20" s="42">
        <v>1.5259084205189399</v>
      </c>
      <c r="G20" s="42">
        <v>1.6262916301988728</v>
      </c>
      <c r="H20" s="42">
        <v>3.7737299970077576</v>
      </c>
      <c r="I20" s="42">
        <v>0.67882268267358548</v>
      </c>
      <c r="J20" s="42">
        <v>2.1939304711798613</v>
      </c>
      <c r="K20" s="42">
        <v>2.6777125370973431</v>
      </c>
      <c r="L20" s="42">
        <v>2.8440920898197719</v>
      </c>
      <c r="M20" s="42">
        <v>0.8242232636358926</v>
      </c>
      <c r="N20" s="40">
        <v>2.4803472402110227</v>
      </c>
      <c r="O20" s="40">
        <v>0.63085097379076416</v>
      </c>
      <c r="P20" s="40">
        <v>0.38764401092075129</v>
      </c>
      <c r="Q20" s="39">
        <v>-0.16526266628607011</v>
      </c>
      <c r="R20" s="40">
        <v>0.65112011194325969</v>
      </c>
      <c r="S20" s="40">
        <f>[5]Tabela32.14!$H$75</f>
        <v>-1.1066472645194669</v>
      </c>
    </row>
    <row r="21" spans="1:19" ht="21.95" customHeight="1">
      <c r="A21" s="45" t="s">
        <v>29</v>
      </c>
      <c r="B21" s="38">
        <v>4.9459624569636595</v>
      </c>
      <c r="C21" s="38">
        <v>5.8448366217716652</v>
      </c>
      <c r="D21" s="38">
        <v>4.6648509919615222</v>
      </c>
      <c r="E21" s="38">
        <v>0.94336213379400125</v>
      </c>
      <c r="F21" s="38">
        <v>6.4765422551940954</v>
      </c>
      <c r="G21" s="38">
        <v>3.0997447505700215</v>
      </c>
      <c r="H21" s="38">
        <v>-0.25690057887842732</v>
      </c>
      <c r="I21" s="38">
        <v>7.6277931812828603</v>
      </c>
      <c r="J21" s="38">
        <v>2.0736458113913558</v>
      </c>
      <c r="K21" s="38">
        <v>2.6723965793165938</v>
      </c>
      <c r="L21" s="38">
        <v>-0.18430538785357831</v>
      </c>
      <c r="M21" s="38">
        <v>10.243684890130321</v>
      </c>
      <c r="N21" s="40">
        <v>14.793418967287808</v>
      </c>
      <c r="O21" s="40">
        <v>9.824990813176381</v>
      </c>
      <c r="P21" s="40">
        <v>-0.66822924464772226</v>
      </c>
      <c r="Q21" s="39">
        <v>4.7030279811028919</v>
      </c>
      <c r="R21" s="39">
        <v>4.6279527786222241</v>
      </c>
      <c r="S21" s="39">
        <f>[5]Tabela32.15!$H$75</f>
        <v>-4.3667797912863122</v>
      </c>
    </row>
    <row r="22" spans="1:19" s="88" customFormat="1" ht="21.95" customHeight="1">
      <c r="A22" s="65" t="s">
        <v>34</v>
      </c>
      <c r="B22" s="43">
        <v>4.2535556609493597</v>
      </c>
      <c r="C22" s="43">
        <v>2.1298750001635058</v>
      </c>
      <c r="D22" s="43">
        <v>2.4025348706397498</v>
      </c>
      <c r="E22" s="43">
        <v>1.391001815277737</v>
      </c>
      <c r="F22" s="43">
        <v>0.25207422607189667</v>
      </c>
      <c r="G22" s="43">
        <v>0.48571828597265831</v>
      </c>
      <c r="H22" s="43">
        <v>0.72130614050824882</v>
      </c>
      <c r="I22" s="43">
        <v>1.2059552268885998</v>
      </c>
      <c r="J22" s="43">
        <v>-2.3841824079081753</v>
      </c>
      <c r="K22" s="43">
        <v>-2.9350740344836646</v>
      </c>
      <c r="L22" s="43">
        <v>13.029568820373294</v>
      </c>
      <c r="M22" s="43">
        <v>4.9916803127698861</v>
      </c>
      <c r="N22" s="40">
        <v>-7.4754292260801991</v>
      </c>
      <c r="O22" s="40">
        <v>0.92914260367100709</v>
      </c>
      <c r="P22" s="40">
        <v>-2.0021933099524825</v>
      </c>
      <c r="Q22" s="40">
        <v>8.5209401439807273</v>
      </c>
      <c r="R22" s="40">
        <v>5.0074136752778164</v>
      </c>
      <c r="S22" s="40">
        <f>[5]Tabela32.16!$H$75</f>
        <v>-11.5767834303232</v>
      </c>
    </row>
    <row r="23" spans="1:19" ht="24.95" customHeight="1">
      <c r="A23" s="25" t="s">
        <v>16</v>
      </c>
      <c r="B23" s="44">
        <v>0.97041047292849569</v>
      </c>
      <c r="C23" s="44">
        <v>4.9764875210373205</v>
      </c>
      <c r="D23" s="44">
        <v>5.3373130309928518</v>
      </c>
      <c r="E23" s="44">
        <v>5.2171882068257736</v>
      </c>
      <c r="F23" s="44">
        <v>6.0852072381728517</v>
      </c>
      <c r="G23" s="44">
        <v>3.9667950518693873</v>
      </c>
      <c r="H23" s="44">
        <v>4.9633644741323701</v>
      </c>
      <c r="I23" s="44">
        <v>3.7700197236127275</v>
      </c>
      <c r="J23" s="44">
        <v>3.5520418474668247</v>
      </c>
      <c r="K23" s="44">
        <v>0.55609693771725421</v>
      </c>
      <c r="L23" s="44">
        <v>3.7015547259342085</v>
      </c>
      <c r="M23" s="44">
        <v>1.9684243454526351</v>
      </c>
      <c r="N23" s="66">
        <v>-0.58512038165748903</v>
      </c>
      <c r="O23" s="66">
        <v>0.2928910473852131</v>
      </c>
      <c r="P23" s="44">
        <v>0.38647549003316684</v>
      </c>
      <c r="Q23" s="44">
        <v>1.5400892525292198</v>
      </c>
      <c r="R23" s="44">
        <v>1.8573819251003654</v>
      </c>
      <c r="S23" s="44">
        <f>[5]Tabela32.1!$N$75</f>
        <v>-2.5858302762655327</v>
      </c>
    </row>
    <row r="24" spans="1:19" s="86" customFormat="1" ht="24.95" customHeight="1">
      <c r="A24" s="101" t="s">
        <v>12</v>
      </c>
      <c r="B24" s="102">
        <v>-1.3078017544364773</v>
      </c>
      <c r="C24" s="102">
        <v>4.8004541955342761</v>
      </c>
      <c r="D24" s="102">
        <v>8.5017392511963497</v>
      </c>
      <c r="E24" s="102">
        <v>7.2234241450956027</v>
      </c>
      <c r="F24" s="102">
        <v>9.7754788305321583</v>
      </c>
      <c r="G24" s="102">
        <v>7.8536044069976718</v>
      </c>
      <c r="H24" s="102">
        <v>5.2530779704320851</v>
      </c>
      <c r="I24" s="102">
        <v>8.0409479349624604</v>
      </c>
      <c r="J24" s="102">
        <v>4.6595218591752197</v>
      </c>
      <c r="K24" s="102">
        <v>1.9301724506905149</v>
      </c>
      <c r="L24" s="102">
        <v>3.4607613097469292</v>
      </c>
      <c r="M24" s="102">
        <v>2.4485834248245464</v>
      </c>
      <c r="N24" s="102">
        <v>-3.8190317204840007</v>
      </c>
      <c r="O24" s="102">
        <v>-1.8806339815697348</v>
      </c>
      <c r="P24" s="102">
        <v>-0.20785760280921384</v>
      </c>
      <c r="Q24" s="102">
        <v>2.47538609107818</v>
      </c>
      <c r="R24" s="102">
        <f>'Tabela 1'!S30</f>
        <v>3.6593280769900094</v>
      </c>
      <c r="S24" s="102">
        <f>[5]Planilha1!$C$72</f>
        <v>-2.7489282938439552</v>
      </c>
    </row>
    <row r="25" spans="1:19" s="52" customFormat="1" ht="24.95" customHeight="1">
      <c r="A25" s="89" t="s">
        <v>3</v>
      </c>
      <c r="B25" s="90">
        <v>0.67766668806010788</v>
      </c>
      <c r="C25" s="90">
        <v>4.9518413342533263</v>
      </c>
      <c r="D25" s="90">
        <v>5.7643872533428286</v>
      </c>
      <c r="E25" s="90">
        <v>5.5049277647446715</v>
      </c>
      <c r="F25" s="90">
        <v>6.5782241116266738</v>
      </c>
      <c r="G25" s="90">
        <v>4.4610713256469703</v>
      </c>
      <c r="H25" s="90">
        <v>5.0050134828750537</v>
      </c>
      <c r="I25" s="90">
        <v>4.3748283879682326</v>
      </c>
      <c r="J25" s="90">
        <v>3.7252905070425335</v>
      </c>
      <c r="K25" s="90">
        <v>0.76000966580338503</v>
      </c>
      <c r="L25" s="90">
        <v>3.6636392224505876</v>
      </c>
      <c r="M25" s="90">
        <v>2.0369482332714739</v>
      </c>
      <c r="N25" s="91">
        <v>-1.0147691478911924</v>
      </c>
      <c r="O25" s="91">
        <v>-2.6626121655382029E-3</v>
      </c>
      <c r="P25" s="91">
        <v>0.31293298000925063</v>
      </c>
      <c r="Q25" s="91">
        <v>1.6513838969242078</v>
      </c>
      <c r="R25" s="146">
        <f>'[9]PIB '!$D$42</f>
        <v>2.0602801433595275</v>
      </c>
      <c r="S25" s="146">
        <f>[5]Planilha1!$H$22</f>
        <v>-2.6041222136338749</v>
      </c>
    </row>
    <row r="26" spans="1:19" ht="16.5" customHeight="1">
      <c r="A26" s="213" t="s">
        <v>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9"/>
      <c r="R26" s="49"/>
    </row>
    <row r="27" spans="1:19" ht="12.6" customHeight="1">
      <c r="A27" s="214" t="s">
        <v>17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94"/>
      <c r="M27" s="94"/>
      <c r="N27" s="94"/>
      <c r="O27" s="94"/>
      <c r="P27" s="96"/>
      <c r="R27" s="49"/>
    </row>
    <row r="28" spans="1:19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9"/>
      <c r="Q28" s="49"/>
      <c r="R28" s="49"/>
    </row>
    <row r="29" spans="1:19" ht="18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9"/>
      <c r="Q29" s="49"/>
      <c r="R29" s="151"/>
    </row>
    <row r="30" spans="1:19" ht="21">
      <c r="A30" s="13"/>
      <c r="B30" s="13"/>
      <c r="C30" s="13"/>
      <c r="D30" s="13"/>
      <c r="E30" s="13"/>
      <c r="F30" s="13"/>
      <c r="G30" s="13"/>
      <c r="H30" s="13"/>
      <c r="I30" s="13"/>
      <c r="J30" s="61"/>
      <c r="K30" s="13"/>
      <c r="L30" s="13"/>
      <c r="M30" s="13"/>
      <c r="N30" s="13"/>
      <c r="O30" s="13"/>
      <c r="P30" s="49"/>
      <c r="Q30" s="49"/>
      <c r="R30" s="49"/>
    </row>
    <row r="31" spans="1:19">
      <c r="P31" s="49"/>
      <c r="Q31" s="49"/>
      <c r="R31" s="49"/>
    </row>
    <row r="32" spans="1:19" ht="21">
      <c r="J32" s="61"/>
      <c r="P32" s="49"/>
      <c r="Q32" s="49"/>
      <c r="R32" s="49"/>
    </row>
    <row r="33" spans="1:18">
      <c r="P33" s="49"/>
      <c r="Q33" s="49"/>
      <c r="R33" s="49"/>
    </row>
    <row r="34" spans="1:18" s="49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6" spans="1:18" s="49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42" spans="1:18" s="49" customForma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</sheetData>
  <mergeCells count="6">
    <mergeCell ref="A4:A5"/>
    <mergeCell ref="A27:K27"/>
    <mergeCell ref="A26:P26"/>
    <mergeCell ref="A3:Q3"/>
    <mergeCell ref="A2:S2"/>
    <mergeCell ref="B4:S4"/>
  </mergeCells>
  <hyperlinks>
    <hyperlink ref="S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  <rowBreaks count="1" manualBreakCount="1"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29"/>
  <sheetViews>
    <sheetView showGridLines="0" zoomScale="85" zoomScaleNormal="85" workbookViewId="0">
      <selection activeCell="A2" sqref="A2:XFD2"/>
    </sheetView>
  </sheetViews>
  <sheetFormatPr defaultRowHeight="15"/>
  <cols>
    <col min="1" max="1" width="45.7109375" customWidth="1"/>
    <col min="2" max="13" width="11.7109375" customWidth="1"/>
    <col min="14" max="14" width="11.7109375" style="48" customWidth="1"/>
    <col min="15" max="15" width="11.7109375" customWidth="1"/>
    <col min="16" max="16" width="11.7109375" style="49" customWidth="1"/>
    <col min="17" max="17" width="11.7109375" customWidth="1"/>
    <col min="18" max="18" width="10.7109375" customWidth="1"/>
    <col min="20" max="20" width="11.28515625" bestFit="1" customWidth="1"/>
  </cols>
  <sheetData>
    <row r="1" spans="1:38" s="49" customFormat="1"/>
    <row r="2" spans="1:38" s="194" customFormat="1" ht="30" customHeight="1">
      <c r="A2" s="202" t="s">
        <v>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38" s="75" customForma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181"/>
    </row>
    <row r="4" spans="1:38" ht="24.95" customHeight="1">
      <c r="A4" s="228" t="s">
        <v>4</v>
      </c>
      <c r="B4" s="232" t="s">
        <v>36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38" ht="24.95" customHeight="1">
      <c r="A5" s="229"/>
      <c r="B5" s="192">
        <v>2002</v>
      </c>
      <c r="C5" s="193">
        <v>2003</v>
      </c>
      <c r="D5" s="192">
        <v>2004</v>
      </c>
      <c r="E5" s="193">
        <v>2005</v>
      </c>
      <c r="F5" s="192">
        <v>2006</v>
      </c>
      <c r="G5" s="193">
        <v>2007</v>
      </c>
      <c r="H5" s="192">
        <v>2008</v>
      </c>
      <c r="I5" s="193">
        <v>2009</v>
      </c>
      <c r="J5" s="192">
        <v>2010</v>
      </c>
      <c r="K5" s="193">
        <v>2011</v>
      </c>
      <c r="L5" s="192">
        <v>2012</v>
      </c>
      <c r="M5" s="193">
        <v>2013</v>
      </c>
      <c r="N5" s="192">
        <v>2014</v>
      </c>
      <c r="O5" s="193">
        <v>2015</v>
      </c>
      <c r="P5" s="192">
        <v>2016</v>
      </c>
      <c r="Q5" s="193">
        <v>2017</v>
      </c>
      <c r="R5" s="192">
        <v>2018</v>
      </c>
      <c r="S5" s="158">
        <v>2019</v>
      </c>
      <c r="T5" s="158">
        <v>2020</v>
      </c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</row>
    <row r="6" spans="1:38" ht="21.95" customHeight="1">
      <c r="A6" s="24" t="s">
        <v>13</v>
      </c>
      <c r="B6" s="69">
        <v>100</v>
      </c>
      <c r="C6" s="69">
        <v>103.32696290763997</v>
      </c>
      <c r="D6" s="69">
        <v>89.21708280440852</v>
      </c>
      <c r="E6" s="69">
        <v>123.33423355902062</v>
      </c>
      <c r="F6" s="69">
        <v>101.92372626379638</v>
      </c>
      <c r="G6" s="69">
        <v>110.02252944757028</v>
      </c>
      <c r="H6" s="69">
        <v>97.562083027352912</v>
      </c>
      <c r="I6" s="69">
        <v>125.34123563033442</v>
      </c>
      <c r="J6" s="69">
        <v>102.98384764387713</v>
      </c>
      <c r="K6" s="69">
        <v>141.84774447603922</v>
      </c>
      <c r="L6" s="69">
        <v>111.36891114908717</v>
      </c>
      <c r="M6" s="69">
        <v>117.73270686157794</v>
      </c>
      <c r="N6" s="69">
        <v>167.82747477609186</v>
      </c>
      <c r="O6" s="69">
        <v>119.52072027223088</v>
      </c>
      <c r="P6" s="69">
        <v>115.89357923981386</v>
      </c>
      <c r="Q6" s="69">
        <v>139.41566470418945</v>
      </c>
      <c r="R6" s="69">
        <v>129.74128654025932</v>
      </c>
      <c r="S6" s="69">
        <v>131.2407696968738</v>
      </c>
      <c r="T6" s="69">
        <f>S6*[5]AGROPECUÁRIA!$C$75</f>
        <v>157.25551833552672</v>
      </c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</row>
    <row r="7" spans="1:38" ht="21.95" customHeight="1">
      <c r="A7" s="24" t="s">
        <v>14</v>
      </c>
      <c r="B7" s="70">
        <v>100</v>
      </c>
      <c r="C7" s="70">
        <v>87.994032422803699</v>
      </c>
      <c r="D7" s="70">
        <v>92.984878379580095</v>
      </c>
      <c r="E7" s="70">
        <v>93.980108903816173</v>
      </c>
      <c r="F7" s="70">
        <v>93.211776346492243</v>
      </c>
      <c r="G7" s="70">
        <v>104.71090673664166</v>
      </c>
      <c r="H7" s="70">
        <v>113.42724496527052</v>
      </c>
      <c r="I7" s="70">
        <v>120.93427247158631</v>
      </c>
      <c r="J7" s="70">
        <v>132.66421437179511</v>
      </c>
      <c r="K7" s="70">
        <v>144.4446397013171</v>
      </c>
      <c r="L7" s="70">
        <v>146.83948148577568</v>
      </c>
      <c r="M7" s="70">
        <v>152.57180651504441</v>
      </c>
      <c r="N7" s="70">
        <v>142.13592381164793</v>
      </c>
      <c r="O7" s="70">
        <v>131.47886207089971</v>
      </c>
      <c r="P7" s="69">
        <v>125.3245701407026</v>
      </c>
      <c r="Q7" s="70">
        <v>114.66865674440281</v>
      </c>
      <c r="R7" s="69">
        <v>117.74263000173005</v>
      </c>
      <c r="S7" s="69">
        <v>122.59241217465467</v>
      </c>
      <c r="T7" s="69">
        <f>S7*'[5]INDÚSTRIA '!$C$74</f>
        <v>121.59176587870432</v>
      </c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</row>
    <row r="8" spans="1:38" ht="21.95" customHeight="1">
      <c r="A8" s="9" t="s">
        <v>25</v>
      </c>
      <c r="B8" s="46">
        <v>100</v>
      </c>
      <c r="C8" s="46">
        <v>75.325736934378597</v>
      </c>
      <c r="D8" s="46">
        <v>67.476430310854028</v>
      </c>
      <c r="E8" s="46">
        <v>64.241221277664138</v>
      </c>
      <c r="F8" s="46">
        <v>54.488164057363171</v>
      </c>
      <c r="G8" s="46">
        <v>64.239488101550052</v>
      </c>
      <c r="H8" s="46">
        <v>88.147598155401894</v>
      </c>
      <c r="I8" s="46">
        <v>91.938952936261146</v>
      </c>
      <c r="J8" s="46">
        <v>86.178354666708302</v>
      </c>
      <c r="K8" s="46">
        <v>81.273748337710671</v>
      </c>
      <c r="L8" s="46">
        <v>90.38644225237114</v>
      </c>
      <c r="M8" s="46">
        <v>74.474900796302322</v>
      </c>
      <c r="N8" s="46">
        <v>69.044464037174734</v>
      </c>
      <c r="O8" s="46">
        <v>54.30246480568362</v>
      </c>
      <c r="P8" s="46">
        <v>47.513879122613105</v>
      </c>
      <c r="Q8" s="46">
        <v>40.975155862407767</v>
      </c>
      <c r="R8" s="46">
        <v>55.96561786481751</v>
      </c>
      <c r="S8" s="46">
        <v>56.424212861171291</v>
      </c>
      <c r="T8" s="46">
        <f>S8*[5]Tabela32.3!$C$75</f>
        <v>51.839066247042872</v>
      </c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</row>
    <row r="9" spans="1:38" ht="21.95" customHeight="1">
      <c r="A9" s="9" t="s">
        <v>5</v>
      </c>
      <c r="B9" s="46">
        <v>100</v>
      </c>
      <c r="C9" s="46">
        <v>91.137717601497897</v>
      </c>
      <c r="D9" s="46">
        <v>89.533045105434823</v>
      </c>
      <c r="E9" s="46">
        <v>96.998601834177833</v>
      </c>
      <c r="F9" s="46">
        <v>116.16460024294031</v>
      </c>
      <c r="G9" s="46">
        <v>128.07248679489049</v>
      </c>
      <c r="H9" s="46">
        <v>141.33989458603338</v>
      </c>
      <c r="I9" s="46">
        <v>136.59509059225806</v>
      </c>
      <c r="J9" s="46">
        <v>144.59959394864089</v>
      </c>
      <c r="K9" s="46">
        <v>156.70784360681688</v>
      </c>
      <c r="L9" s="46">
        <v>157.06028303332684</v>
      </c>
      <c r="M9" s="46">
        <v>169.33268747560271</v>
      </c>
      <c r="N9" s="46">
        <v>160.70616496832608</v>
      </c>
      <c r="O9" s="46">
        <v>155.62461336934015</v>
      </c>
      <c r="P9" s="46">
        <v>145.89510815264208</v>
      </c>
      <c r="Q9" s="46">
        <v>134.26644011964169</v>
      </c>
      <c r="R9" s="46">
        <v>139.71471765366655</v>
      </c>
      <c r="S9" s="46">
        <v>146.37342770840959</v>
      </c>
      <c r="T9" s="46">
        <f>S9*[5]Tabela32.4!$C$75</f>
        <v>144.57962511807912</v>
      </c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</row>
    <row r="10" spans="1:38" ht="33" customHeight="1">
      <c r="A10" s="8" t="s">
        <v>6</v>
      </c>
      <c r="B10" s="71">
        <v>100</v>
      </c>
      <c r="C10" s="71">
        <v>102.0060044639669</v>
      </c>
      <c r="D10" s="71">
        <v>104.9900883571412</v>
      </c>
      <c r="E10" s="71">
        <v>110.56152621235076</v>
      </c>
      <c r="F10" s="71">
        <v>115.29804762374071</v>
      </c>
      <c r="G10" s="71">
        <v>129.8265146377116</v>
      </c>
      <c r="H10" s="71">
        <v>130.79331391008023</v>
      </c>
      <c r="I10" s="71">
        <v>137.68003332933017</v>
      </c>
      <c r="J10" s="71">
        <v>138.76725819884814</v>
      </c>
      <c r="K10" s="71">
        <v>135.20288661140793</v>
      </c>
      <c r="L10" s="71">
        <v>140.40112772501388</v>
      </c>
      <c r="M10" s="71">
        <v>154.12940910797687</v>
      </c>
      <c r="N10" s="71">
        <v>145.82060075127404</v>
      </c>
      <c r="O10" s="71">
        <v>146.96980928570051</v>
      </c>
      <c r="P10" s="71">
        <v>154.64302374582786</v>
      </c>
      <c r="Q10" s="46">
        <v>141.28943237201011</v>
      </c>
      <c r="R10" s="46">
        <v>145.80493100920893</v>
      </c>
      <c r="S10" s="46">
        <v>149.57557223213874</v>
      </c>
      <c r="T10" s="46">
        <f>S10*[5]Tabela32.5!$C$75</f>
        <v>152.5408270272587</v>
      </c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</row>
    <row r="11" spans="1:38" ht="21.95" customHeight="1">
      <c r="A11" s="9" t="s">
        <v>7</v>
      </c>
      <c r="B11" s="46">
        <v>100</v>
      </c>
      <c r="C11" s="46">
        <v>83.480591132525376</v>
      </c>
      <c r="D11" s="46">
        <v>95.156180104005941</v>
      </c>
      <c r="E11" s="46">
        <v>91.389642879326274</v>
      </c>
      <c r="F11" s="46">
        <v>82.074763679715332</v>
      </c>
      <c r="G11" s="46">
        <v>92.985191408722969</v>
      </c>
      <c r="H11" s="46">
        <v>104.72420040541672</v>
      </c>
      <c r="I11" s="46">
        <v>118.99817011577794</v>
      </c>
      <c r="J11" s="46">
        <v>135.66300724571047</v>
      </c>
      <c r="K11" s="46">
        <v>151.73920513010791</v>
      </c>
      <c r="L11" s="46">
        <v>154.37200031986762</v>
      </c>
      <c r="M11" s="46">
        <v>156.66790287038731</v>
      </c>
      <c r="N11" s="46">
        <v>144.61445815462869</v>
      </c>
      <c r="O11" s="46">
        <v>128.12398929613047</v>
      </c>
      <c r="P11" s="46">
        <v>118.60946336327817</v>
      </c>
      <c r="Q11" s="46">
        <v>108.34406578413714</v>
      </c>
      <c r="R11" s="46">
        <v>110.26780649200414</v>
      </c>
      <c r="S11" s="46">
        <v>115.03968931331858</v>
      </c>
      <c r="T11" s="46">
        <f>S11*[5]Tabela32.6!$C$75</f>
        <v>112.82626648038124</v>
      </c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</row>
    <row r="12" spans="1:38" ht="21.95" customHeight="1">
      <c r="A12" s="1" t="s">
        <v>15</v>
      </c>
      <c r="B12" s="70">
        <v>100</v>
      </c>
      <c r="C12" s="70">
        <v>102.20360785385016</v>
      </c>
      <c r="D12" s="70">
        <v>107.31739545832224</v>
      </c>
      <c r="E12" s="70">
        <v>113.30157532630415</v>
      </c>
      <c r="F12" s="70">
        <v>119.93722269265503</v>
      </c>
      <c r="G12" s="70">
        <v>126.71302313625876</v>
      </c>
      <c r="H12" s="70">
        <v>131.42590156765985</v>
      </c>
      <c r="I12" s="70">
        <v>137.69768293614521</v>
      </c>
      <c r="J12" s="70">
        <v>142.36521906174124</v>
      </c>
      <c r="K12" s="70">
        <v>146.65840525311694</v>
      </c>
      <c r="L12" s="70">
        <v>147.51322649414271</v>
      </c>
      <c r="M12" s="70">
        <v>152.93946050529689</v>
      </c>
      <c r="N12" s="70">
        <v>156.60864064307123</v>
      </c>
      <c r="O12" s="70">
        <v>156.67822606679803</v>
      </c>
      <c r="P12" s="70">
        <v>157.59918757011224</v>
      </c>
      <c r="Q12" s="70">
        <v>158.76774976790244</v>
      </c>
      <c r="R12" s="70">
        <v>161.19280313103772</v>
      </c>
      <c r="S12" s="69">
        <v>164.0307746946884</v>
      </c>
      <c r="T12" s="69">
        <f>S12*'[5]SERVIÇOS '!$C$74</f>
        <v>159.51428237535393</v>
      </c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1:38" ht="33" customHeight="1">
      <c r="A13" s="8" t="s">
        <v>30</v>
      </c>
      <c r="B13" s="71">
        <v>100</v>
      </c>
      <c r="C13" s="71">
        <v>98.217422719039121</v>
      </c>
      <c r="D13" s="71">
        <v>106.88464505281843</v>
      </c>
      <c r="E13" s="71">
        <v>115.50095863388785</v>
      </c>
      <c r="F13" s="71">
        <v>126.49083908283718</v>
      </c>
      <c r="G13" s="71">
        <v>140.43043403600419</v>
      </c>
      <c r="H13" s="71">
        <v>142.87699373446557</v>
      </c>
      <c r="I13" s="71">
        <v>137.17293897380324</v>
      </c>
      <c r="J13" s="71">
        <v>148.16940901415728</v>
      </c>
      <c r="K13" s="71">
        <v>146.24944613982069</v>
      </c>
      <c r="L13" s="71">
        <v>147.3614281015571</v>
      </c>
      <c r="M13" s="71">
        <v>148.38743834326067</v>
      </c>
      <c r="N13" s="71">
        <v>149.1959950873358</v>
      </c>
      <c r="O13" s="71">
        <v>136.62543559823669</v>
      </c>
      <c r="P13" s="71">
        <v>123.03753584222581</v>
      </c>
      <c r="Q13" s="46">
        <v>118.2861460539638</v>
      </c>
      <c r="R13" s="46">
        <v>116.76364570353321</v>
      </c>
      <c r="S13" s="46">
        <v>117.89695927185421</v>
      </c>
      <c r="T13" s="46">
        <f>S13*[5]Tabela32.7!$C$75</f>
        <v>111.53162132132942</v>
      </c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</row>
    <row r="14" spans="1:38" ht="21.95" customHeight="1">
      <c r="A14" s="9" t="s">
        <v>8</v>
      </c>
      <c r="B14" s="46">
        <v>100</v>
      </c>
      <c r="C14" s="46">
        <v>97.546613833423635</v>
      </c>
      <c r="D14" s="46">
        <v>106.62684231698766</v>
      </c>
      <c r="E14" s="46">
        <v>107.81296125390753</v>
      </c>
      <c r="F14" s="46">
        <v>112.60346202548354</v>
      </c>
      <c r="G14" s="46">
        <v>116.82119580984464</v>
      </c>
      <c r="H14" s="46">
        <v>121.46174972708889</v>
      </c>
      <c r="I14" s="46">
        <v>120.81258127483422</v>
      </c>
      <c r="J14" s="46">
        <v>130.10270792118638</v>
      </c>
      <c r="K14" s="46">
        <v>132.80079664527366</v>
      </c>
      <c r="L14" s="46">
        <v>130.79236754144409</v>
      </c>
      <c r="M14" s="46">
        <v>134.95852060648562</v>
      </c>
      <c r="N14" s="46">
        <v>137.5697942827517</v>
      </c>
      <c r="O14" s="46">
        <v>136.04783007171099</v>
      </c>
      <c r="P14" s="46">
        <v>126.07173231760419</v>
      </c>
      <c r="Q14" s="46">
        <v>122.54724302721817</v>
      </c>
      <c r="R14" s="46">
        <v>125.75300048157153</v>
      </c>
      <c r="S14" s="46">
        <v>122.84332278303583</v>
      </c>
      <c r="T14" s="46">
        <f>S14*[5]Tabela32.8!$C$75</f>
        <v>94.838902666194102</v>
      </c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</row>
    <row r="15" spans="1:38" ht="21.95" customHeight="1">
      <c r="A15" s="9" t="s">
        <v>31</v>
      </c>
      <c r="B15" s="46">
        <v>100</v>
      </c>
      <c r="C15" s="46">
        <v>105.1942836188361</v>
      </c>
      <c r="D15" s="46">
        <v>111.31494095732428</v>
      </c>
      <c r="E15" s="46">
        <v>117.41529775221531</v>
      </c>
      <c r="F15" s="46">
        <v>125.079485785888</v>
      </c>
      <c r="G15" s="46">
        <v>136.70977711808717</v>
      </c>
      <c r="H15" s="46">
        <v>140.91066105929093</v>
      </c>
      <c r="I15" s="46">
        <v>148.22987529488191</v>
      </c>
      <c r="J15" s="46">
        <v>153.83267068859433</v>
      </c>
      <c r="K15" s="46">
        <v>166.3699866570806</v>
      </c>
      <c r="L15" s="46">
        <v>170.13599155828405</v>
      </c>
      <c r="M15" s="46">
        <v>169.28986115338594</v>
      </c>
      <c r="N15" s="46">
        <v>170.44705236076356</v>
      </c>
      <c r="O15" s="46">
        <v>157.43500848966048</v>
      </c>
      <c r="P15" s="46">
        <v>151.95289480185917</v>
      </c>
      <c r="Q15" s="46">
        <v>159.68096570944437</v>
      </c>
      <c r="R15" s="46">
        <v>163.52350581317268</v>
      </c>
      <c r="S15" s="46">
        <v>175.13899209331649</v>
      </c>
      <c r="T15" s="46">
        <f>S15*[5]Tabela32.9!$C$75</f>
        <v>120.62787516709928</v>
      </c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</row>
    <row r="16" spans="1:38" ht="21.95" customHeight="1">
      <c r="A16" s="9" t="s">
        <v>32</v>
      </c>
      <c r="B16" s="46">
        <v>100</v>
      </c>
      <c r="C16" s="46">
        <v>97.949005143248399</v>
      </c>
      <c r="D16" s="46">
        <v>108.01540898162759</v>
      </c>
      <c r="E16" s="46">
        <v>131.98341454508335</v>
      </c>
      <c r="F16" s="46">
        <v>133.9280847950985</v>
      </c>
      <c r="G16" s="46">
        <v>144.30020161728106</v>
      </c>
      <c r="H16" s="46">
        <v>156.29800908552568</v>
      </c>
      <c r="I16" s="46">
        <v>155.58465851807796</v>
      </c>
      <c r="J16" s="46">
        <v>160.08646037210329</v>
      </c>
      <c r="K16" s="46">
        <v>156.41045855039999</v>
      </c>
      <c r="L16" s="46">
        <v>166.22499060826044</v>
      </c>
      <c r="M16" s="46">
        <v>169.51972128454392</v>
      </c>
      <c r="N16" s="46">
        <v>170.14072365954721</v>
      </c>
      <c r="O16" s="46">
        <v>165.69370310211306</v>
      </c>
      <c r="P16" s="46">
        <v>168.59961898528908</v>
      </c>
      <c r="Q16" s="46">
        <v>173.31835720620825</v>
      </c>
      <c r="R16" s="46">
        <v>185.92405753737538</v>
      </c>
      <c r="S16" s="46">
        <v>195.72245552026305</v>
      </c>
      <c r="T16" s="46">
        <f>S16*[5]Tabela32.10!$C$75</f>
        <v>190.18332756483576</v>
      </c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</row>
    <row r="17" spans="1:38" ht="33" customHeight="1">
      <c r="A17" s="8" t="s">
        <v>9</v>
      </c>
      <c r="B17" s="71">
        <v>100</v>
      </c>
      <c r="C17" s="71">
        <v>96.599731632417146</v>
      </c>
      <c r="D17" s="71">
        <v>99.030353119456578</v>
      </c>
      <c r="E17" s="71">
        <v>110.11035150853402</v>
      </c>
      <c r="F17" s="71">
        <v>123.00482166556793</v>
      </c>
      <c r="G17" s="71">
        <v>142.7951817663083</v>
      </c>
      <c r="H17" s="71">
        <v>159.38988380600111</v>
      </c>
      <c r="I17" s="71">
        <v>185.48256651933346</v>
      </c>
      <c r="J17" s="71">
        <v>201.61798881958566</v>
      </c>
      <c r="K17" s="71">
        <v>209.13055592593159</v>
      </c>
      <c r="L17" s="71">
        <v>196.35110368287246</v>
      </c>
      <c r="M17" s="71">
        <v>196.65974857083665</v>
      </c>
      <c r="N17" s="71">
        <v>205.94136427889305</v>
      </c>
      <c r="O17" s="71">
        <v>203.0881907312428</v>
      </c>
      <c r="P17" s="71">
        <v>212.61757140831597</v>
      </c>
      <c r="Q17" s="46">
        <v>219.63714725922637</v>
      </c>
      <c r="R17" s="46">
        <v>228.48941516520253</v>
      </c>
      <c r="S17" s="46">
        <v>237.33427536502842</v>
      </c>
      <c r="T17" s="46">
        <f>S17*[5]Tabela32.11!$C$75</f>
        <v>239.09994139817155</v>
      </c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</row>
    <row r="18" spans="1:38" ht="21.95" customHeight="1">
      <c r="A18" s="9" t="s">
        <v>10</v>
      </c>
      <c r="B18" s="46">
        <v>100</v>
      </c>
      <c r="C18" s="46">
        <v>104.48366592824459</v>
      </c>
      <c r="D18" s="46">
        <v>109.26793393810718</v>
      </c>
      <c r="E18" s="46">
        <v>115.73504763066153</v>
      </c>
      <c r="F18" s="46">
        <v>122.22996782004498</v>
      </c>
      <c r="G18" s="46">
        <v>131.94056106350791</v>
      </c>
      <c r="H18" s="46">
        <v>134.46646602869882</v>
      </c>
      <c r="I18" s="46">
        <v>141.62071602867888</v>
      </c>
      <c r="J18" s="46">
        <v>152.18172527575487</v>
      </c>
      <c r="K18" s="46">
        <v>158.61671424076852</v>
      </c>
      <c r="L18" s="46">
        <v>160.00689620221621</v>
      </c>
      <c r="M18" s="46">
        <v>174.35172091456383</v>
      </c>
      <c r="N18" s="46">
        <v>177.1170763831189</v>
      </c>
      <c r="O18" s="46">
        <v>183.81393202235208</v>
      </c>
      <c r="P18" s="46">
        <v>184.26416939351699</v>
      </c>
      <c r="Q18" s="46">
        <v>190.68715169271584</v>
      </c>
      <c r="R18" s="46">
        <v>194.0996624828793</v>
      </c>
      <c r="S18" s="46">
        <v>193.79264566926429</v>
      </c>
      <c r="T18" s="46">
        <f>S18*[5]Tabela32.12!$C$75</f>
        <v>196.05825968619237</v>
      </c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</row>
    <row r="19" spans="1:38" ht="33" customHeight="1">
      <c r="A19" s="8" t="s">
        <v>11</v>
      </c>
      <c r="B19" s="71">
        <v>100</v>
      </c>
      <c r="C19" s="71">
        <v>100.25071360177722</v>
      </c>
      <c r="D19" s="71">
        <v>100.05343010881469</v>
      </c>
      <c r="E19" s="71">
        <v>113.54637169157161</v>
      </c>
      <c r="F19" s="71">
        <v>119.38746090102764</v>
      </c>
      <c r="G19" s="71">
        <v>125.47111440163987</v>
      </c>
      <c r="H19" s="71">
        <v>130.71130590157281</v>
      </c>
      <c r="I19" s="71">
        <v>140.25749005465639</v>
      </c>
      <c r="J19" s="71">
        <v>143.31452606220859</v>
      </c>
      <c r="K19" s="71">
        <v>165.08012991493152</v>
      </c>
      <c r="L19" s="71">
        <v>159.80737766808184</v>
      </c>
      <c r="M19" s="71">
        <v>182.47935074145218</v>
      </c>
      <c r="N19" s="71">
        <v>198.35455094755804</v>
      </c>
      <c r="O19" s="71">
        <v>185.76378680402718</v>
      </c>
      <c r="P19" s="71">
        <v>186.40646205991558</v>
      </c>
      <c r="Q19" s="46">
        <v>185.64878658299881</v>
      </c>
      <c r="R19" s="46">
        <v>187.93776132736073</v>
      </c>
      <c r="S19" s="46">
        <v>192.00483285496912</v>
      </c>
      <c r="T19" s="46">
        <f>S19*[5]Tabela32.13!$C$75</f>
        <v>184.440110164206</v>
      </c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</row>
    <row r="20" spans="1:38" ht="33" customHeight="1">
      <c r="A20" s="8" t="s">
        <v>33</v>
      </c>
      <c r="B20" s="71">
        <v>100</v>
      </c>
      <c r="C20" s="71">
        <v>104.83062142468407</v>
      </c>
      <c r="D20" s="71">
        <v>110.69235053666115</v>
      </c>
      <c r="E20" s="71">
        <v>112.04676465333525</v>
      </c>
      <c r="F20" s="71">
        <v>117.25042827831577</v>
      </c>
      <c r="G20" s="71">
        <v>119.0395624365091</v>
      </c>
      <c r="H20" s="71">
        <v>120.97549287703941</v>
      </c>
      <c r="I20" s="71">
        <v>125.54078134076823</v>
      </c>
      <c r="J20" s="71">
        <v>126.39298064051502</v>
      </c>
      <c r="K20" s="71">
        <v>129.16595475621975</v>
      </c>
      <c r="L20" s="71">
        <v>132.62464772038854</v>
      </c>
      <c r="M20" s="71">
        <v>136.39661483535545</v>
      </c>
      <c r="N20" s="71">
        <v>137.52082746564031</v>
      </c>
      <c r="O20" s="71">
        <v>140.93182151439967</v>
      </c>
      <c r="P20" s="71">
        <v>141.82089128280433</v>
      </c>
      <c r="Q20" s="46">
        <v>142.37065147409655</v>
      </c>
      <c r="R20" s="46">
        <v>142.13536593946159</v>
      </c>
      <c r="S20" s="46">
        <v>143.06083789327758</v>
      </c>
      <c r="T20" s="46">
        <f>S20*[5]Tabela32.14!$C$75</f>
        <v>141.47765904413299</v>
      </c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</row>
    <row r="21" spans="1:38" ht="21.95" customHeight="1">
      <c r="A21" s="45" t="s">
        <v>29</v>
      </c>
      <c r="B21" s="46">
        <v>100</v>
      </c>
      <c r="C21" s="46">
        <v>104.94596245696366</v>
      </c>
      <c r="D21" s="46">
        <v>111.07988250371901</v>
      </c>
      <c r="E21" s="46">
        <v>116.26159350456344</v>
      </c>
      <c r="F21" s="46">
        <v>117.358361353831</v>
      </c>
      <c r="G21" s="46">
        <v>124.95912521691524</v>
      </c>
      <c r="H21" s="46">
        <v>128.83253914118478</v>
      </c>
      <c r="I21" s="46">
        <v>128.50156760234731</v>
      </c>
      <c r="J21" s="46">
        <v>138.30340141376075</v>
      </c>
      <c r="K21" s="46">
        <v>141.17132410418898</v>
      </c>
      <c r="L21" s="46">
        <v>144.94398174052526</v>
      </c>
      <c r="M21" s="46">
        <v>144.67684217280797</v>
      </c>
      <c r="N21" s="46">
        <v>159.4970819939816</v>
      </c>
      <c r="O21" s="46">
        <v>183.09215357394984</v>
      </c>
      <c r="P21" s="46">
        <v>201.0809408422372</v>
      </c>
      <c r="Q21" s="46">
        <v>199.73725919011659</v>
      </c>
      <c r="R21" s="46">
        <v>209.13095837851577</v>
      </c>
      <c r="S21" s="46">
        <v>218.80944037775359</v>
      </c>
      <c r="T21" s="184">
        <f>S21*[5]Tabela32.15!$C$75</f>
        <v>209.25451395391119</v>
      </c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</row>
    <row r="22" spans="1:38" s="88" customFormat="1" ht="21.95" customHeight="1">
      <c r="A22" s="65" t="s">
        <v>34</v>
      </c>
      <c r="B22" s="71">
        <v>100</v>
      </c>
      <c r="C22" s="71">
        <v>104.25355566094936</v>
      </c>
      <c r="D22" s="71">
        <v>106.47402607975347</v>
      </c>
      <c r="E22" s="71">
        <v>109.03210168449361</v>
      </c>
      <c r="F22" s="71">
        <v>110.54874019816039</v>
      </c>
      <c r="G22" s="71">
        <v>110.82740507944713</v>
      </c>
      <c r="H22" s="71">
        <v>111.36571405178699</v>
      </c>
      <c r="I22" s="71">
        <v>112.1690017856634</v>
      </c>
      <c r="J22" s="71">
        <v>113.52170972564637</v>
      </c>
      <c r="K22" s="71">
        <v>110.81514509321093</v>
      </c>
      <c r="L22" s="71">
        <v>107.5626385433047</v>
      </c>
      <c r="M22" s="71">
        <v>121.57758655731395</v>
      </c>
      <c r="N22" s="71">
        <v>127.64635101023616</v>
      </c>
      <c r="O22" s="71">
        <v>118.10423838079205</v>
      </c>
      <c r="P22" s="71">
        <v>119.20159517632916</v>
      </c>
      <c r="Q22" s="46">
        <v>116.81494881235206</v>
      </c>
      <c r="R22" s="46">
        <v>126.76868067987429</v>
      </c>
      <c r="S22" s="46">
        <v>133.1165129322076</v>
      </c>
      <c r="T22" s="184">
        <f>S22*[5]Tabela32.16!$C$75</f>
        <v>117.70590252004774</v>
      </c>
      <c r="U22" s="159"/>
      <c r="V22" s="159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</row>
    <row r="23" spans="1:38" ht="21.95" customHeight="1">
      <c r="A23" s="47" t="s">
        <v>16</v>
      </c>
      <c r="B23" s="72">
        <v>100</v>
      </c>
      <c r="C23" s="72">
        <v>100.97041047292849</v>
      </c>
      <c r="D23" s="72">
        <v>105.99519035005393</v>
      </c>
      <c r="E23" s="72">
        <v>111.65248545683303</v>
      </c>
      <c r="F23" s="72">
        <v>117.47760576071479</v>
      </c>
      <c r="G23" s="72">
        <v>124.62636152969797</v>
      </c>
      <c r="H23" s="72">
        <v>129.57003387218288</v>
      </c>
      <c r="I23" s="72">
        <v>136.00106690251607</v>
      </c>
      <c r="J23" s="72">
        <v>141.12833394906468</v>
      </c>
      <c r="K23" s="72">
        <v>146.14127142956818</v>
      </c>
      <c r="L23" s="72">
        <v>146.95395856472908</v>
      </c>
      <c r="M23" s="72">
        <v>152.39353976292921</v>
      </c>
      <c r="N23" s="72">
        <v>155.39329130051973</v>
      </c>
      <c r="O23" s="72">
        <v>154.48405348139201</v>
      </c>
      <c r="P23" s="72">
        <v>154.9365234436768</v>
      </c>
      <c r="Q23" s="72">
        <v>155.53531513189597</v>
      </c>
      <c r="R23" s="72">
        <v>157.93069780412975</v>
      </c>
      <c r="S23" s="72">
        <v>160.86407403932853</v>
      </c>
      <c r="T23" s="72">
        <f>S23*[5]Planilha1!$C$44</f>
        <v>156.70440210918539</v>
      </c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</row>
    <row r="24" spans="1:38" s="86" customFormat="1" ht="21.95" customHeight="1">
      <c r="A24" s="103" t="s">
        <v>12</v>
      </c>
      <c r="B24" s="104">
        <v>100</v>
      </c>
      <c r="C24" s="104">
        <v>98.692198245568846</v>
      </c>
      <c r="D24" s="104">
        <v>103.42987201691963</v>
      </c>
      <c r="E24" s="104">
        <v>112.22321004365118</v>
      </c>
      <c r="F24" s="104">
        <v>120.32956849435202</v>
      </c>
      <c r="G24" s="104">
        <v>132.09235998937766</v>
      </c>
      <c r="H24" s="104">
        <v>142.46637139481047</v>
      </c>
      <c r="I24" s="104">
        <v>149.95024096583404</v>
      </c>
      <c r="J24" s="104">
        <v>162.0076617702583</v>
      </c>
      <c r="K24" s="104">
        <v>169.55644418398202</v>
      </c>
      <c r="L24" s="104">
        <v>172.82917595799131</v>
      </c>
      <c r="M24" s="104">
        <v>178.81038121149945</v>
      </c>
      <c r="N24" s="104">
        <v>183.18870256770992</v>
      </c>
      <c r="O24" s="104">
        <v>176.19266790830667</v>
      </c>
      <c r="P24" s="104">
        <v>172.87912872258875</v>
      </c>
      <c r="Q24" s="46">
        <v>172.51978630986852</v>
      </c>
      <c r="R24" s="46">
        <v>176.7903171045408</v>
      </c>
      <c r="S24" s="46">
        <f>[9]IMPOSTOS!$H$21</f>
        <v>183.25965481570401</v>
      </c>
      <c r="T24" s="184">
        <f>S24*[5]Planilha1!$C$67</f>
        <v>178.22197831327435</v>
      </c>
      <c r="U24" s="159"/>
      <c r="V24" s="159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</row>
    <row r="25" spans="1:38" s="52" customFormat="1" ht="21.95" customHeight="1">
      <c r="A25" s="92" t="s">
        <v>3</v>
      </c>
      <c r="B25" s="68">
        <v>100</v>
      </c>
      <c r="C25" s="68">
        <v>100.6776666880601</v>
      </c>
      <c r="D25" s="68">
        <v>105.66306500148126</v>
      </c>
      <c r="E25" s="68">
        <v>111.753893251918</v>
      </c>
      <c r="F25" s="68">
        <v>117.90586434972595</v>
      </c>
      <c r="G25" s="68">
        <v>125.66197634740146</v>
      </c>
      <c r="H25" s="68">
        <v>131.26784674147666</v>
      </c>
      <c r="I25" s="68">
        <v>137.83782016956732</v>
      </c>
      <c r="J25" s="68">
        <v>143.86798825570216</v>
      </c>
      <c r="K25" s="68">
        <v>149.22748876486489</v>
      </c>
      <c r="L25" s="68">
        <v>150.36163210351353</v>
      </c>
      <c r="M25" s="68">
        <v>155.8703398327747</v>
      </c>
      <c r="N25" s="68">
        <v>159.04533796619265</v>
      </c>
      <c r="O25" s="68">
        <v>157.43139494535245</v>
      </c>
      <c r="P25" s="68">
        <v>157.42720315787827</v>
      </c>
      <c r="Q25" s="68">
        <v>157.91984479606543</v>
      </c>
      <c r="R25" s="68">
        <v>160.52770768307536</v>
      </c>
      <c r="S25" s="68">
        <f>'[9]PIB '!$H$22</f>
        <v>163.83502816906005</v>
      </c>
      <c r="T25" s="68">
        <f>S25*[5]Planilha1!$C$22</f>
        <v>159.56856380679625</v>
      </c>
      <c r="U25" s="184"/>
      <c r="V25" s="159"/>
    </row>
    <row r="26" spans="1:38" ht="14.25" customHeight="1">
      <c r="A26" s="213" t="s">
        <v>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119"/>
      <c r="Q26" s="4"/>
      <c r="S26" s="49"/>
      <c r="T26" s="49"/>
      <c r="U26" s="49"/>
    </row>
    <row r="27" spans="1:38" ht="10.5" customHeight="1">
      <c r="A27" s="230" t="s">
        <v>17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95"/>
      <c r="N27" s="95"/>
      <c r="O27" s="95"/>
      <c r="P27" s="95"/>
      <c r="Q27" s="4"/>
      <c r="S27" s="49"/>
      <c r="T27" s="49"/>
      <c r="U27" s="49"/>
    </row>
    <row r="28" spans="1:3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3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</sheetData>
  <mergeCells count="6">
    <mergeCell ref="A4:A5"/>
    <mergeCell ref="A27:L27"/>
    <mergeCell ref="A26:O26"/>
    <mergeCell ref="A3:R3"/>
    <mergeCell ref="A2:T2"/>
    <mergeCell ref="B4:T4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29"/>
  <sheetViews>
    <sheetView showGridLines="0" zoomScale="85" zoomScaleNormal="85" workbookViewId="0">
      <selection activeCell="A2" sqref="A2:XFD2"/>
    </sheetView>
  </sheetViews>
  <sheetFormatPr defaultRowHeight="15"/>
  <cols>
    <col min="1" max="1" width="45.7109375" style="3" customWidth="1"/>
    <col min="2" max="16" width="11.7109375" style="3" customWidth="1"/>
    <col min="17" max="17" width="11.7109375" customWidth="1"/>
    <col min="18" max="20" width="11.5703125" customWidth="1"/>
    <col min="21" max="38" width="9.42578125" bestFit="1" customWidth="1"/>
  </cols>
  <sheetData>
    <row r="1" spans="1:38" s="49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8" s="75" customFormat="1" ht="30" customHeight="1">
      <c r="A2" s="202" t="s">
        <v>62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38" s="75" customForma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148"/>
    </row>
    <row r="4" spans="1:38" ht="24.95" customHeight="1">
      <c r="A4" s="234" t="s">
        <v>4</v>
      </c>
      <c r="B4" s="235" t="s">
        <v>39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</row>
    <row r="5" spans="1:38" ht="24.95" customHeight="1">
      <c r="A5" s="212"/>
      <c r="B5" s="14">
        <v>2002</v>
      </c>
      <c r="C5" s="14">
        <v>2003</v>
      </c>
      <c r="D5" s="14">
        <v>2004</v>
      </c>
      <c r="E5" s="14">
        <v>2005</v>
      </c>
      <c r="F5" s="14">
        <v>2006</v>
      </c>
      <c r="G5" s="14">
        <v>2007</v>
      </c>
      <c r="H5" s="14">
        <v>2008</v>
      </c>
      <c r="I5" s="14">
        <v>2009</v>
      </c>
      <c r="J5" s="14">
        <v>2010</v>
      </c>
      <c r="K5" s="14">
        <v>2011</v>
      </c>
      <c r="L5" s="14">
        <v>2012</v>
      </c>
      <c r="M5" s="14">
        <v>2013</v>
      </c>
      <c r="N5" s="15">
        <v>2014</v>
      </c>
      <c r="O5" s="15">
        <v>2015</v>
      </c>
      <c r="P5" s="15">
        <v>2016</v>
      </c>
      <c r="Q5" s="15">
        <v>2017</v>
      </c>
      <c r="R5" s="15">
        <v>2018</v>
      </c>
      <c r="S5" s="15">
        <v>2019</v>
      </c>
      <c r="T5" s="15">
        <v>2020</v>
      </c>
    </row>
    <row r="6" spans="1:38" ht="21.95" customHeight="1">
      <c r="A6" s="24" t="s">
        <v>13</v>
      </c>
      <c r="B6" s="26">
        <v>0.352130795177931</v>
      </c>
      <c r="C6" s="26">
        <v>0.40329020759380835</v>
      </c>
      <c r="D6" s="26">
        <v>0.35834824773528662</v>
      </c>
      <c r="E6" s="26">
        <v>0.35927876518985452</v>
      </c>
      <c r="F6" s="26">
        <v>0.25849655650243542</v>
      </c>
      <c r="G6" s="26">
        <v>0.3214002593383361</v>
      </c>
      <c r="H6" s="26">
        <v>0.33465531891688294</v>
      </c>
      <c r="I6" s="26">
        <v>0.34192851324757811</v>
      </c>
      <c r="J6" s="26">
        <v>0.26953130627858202</v>
      </c>
      <c r="K6" s="26">
        <v>0.46829351252352508</v>
      </c>
      <c r="L6" s="26">
        <v>0.35683190734008097</v>
      </c>
      <c r="M6" s="26">
        <v>0.4059836423244666</v>
      </c>
      <c r="N6" s="26">
        <v>0.44980117424035682</v>
      </c>
      <c r="O6" s="26">
        <v>0.3364004813381255</v>
      </c>
      <c r="P6" s="26">
        <v>0.39766319215219514</v>
      </c>
      <c r="Q6" s="26">
        <v>0.38418681552197032</v>
      </c>
      <c r="R6" s="26">
        <v>0.45226799975233345</v>
      </c>
      <c r="S6" s="26">
        <f>[13]Tabela7.33!$K$8</f>
        <v>0.40851496949426169</v>
      </c>
      <c r="T6" s="26">
        <f>[14]Tabela7.33!$T$8</f>
        <v>0.67558425644177933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</row>
    <row r="7" spans="1:38" ht="21.95" customHeight="1">
      <c r="A7" s="24" t="s">
        <v>14</v>
      </c>
      <c r="B7" s="27">
        <v>8.7064744897455935</v>
      </c>
      <c r="C7" s="27">
        <v>7.2138967017049334</v>
      </c>
      <c r="D7" s="27">
        <v>7.8984295624650409</v>
      </c>
      <c r="E7" s="27">
        <v>8.3309869604422424</v>
      </c>
      <c r="F7" s="27">
        <v>6.4275175028039371</v>
      </c>
      <c r="G7" s="27">
        <v>6.4240029672372012</v>
      </c>
      <c r="H7" s="27">
        <v>6.0632134760718888</v>
      </c>
      <c r="I7" s="27">
        <v>7.1778301299812952</v>
      </c>
      <c r="J7" s="27">
        <v>7.5514981819297518</v>
      </c>
      <c r="K7" s="27">
        <v>7.1233599594373516</v>
      </c>
      <c r="L7" s="27">
        <v>7.0198509650365022</v>
      </c>
      <c r="M7" s="27">
        <v>6.4258103953818146</v>
      </c>
      <c r="N7" s="27">
        <v>6.6278065052108923</v>
      </c>
      <c r="O7" s="26">
        <v>5.3662389522977971</v>
      </c>
      <c r="P7" s="27">
        <v>4.6815010650125579</v>
      </c>
      <c r="Q7" s="27">
        <v>3.9164149328631237</v>
      </c>
      <c r="R7" s="27">
        <v>4.2194811626109736</v>
      </c>
      <c r="S7" s="26">
        <f>[13]Tabela7.33!$K$12</f>
        <v>3.8915410760995819</v>
      </c>
      <c r="T7" s="26">
        <f>[14]Tabela7.33!$T$9</f>
        <v>4.5521350410161219</v>
      </c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</row>
    <row r="8" spans="1:38" ht="21.95" customHeight="1">
      <c r="A8" s="9" t="s">
        <v>25</v>
      </c>
      <c r="B8" s="28">
        <v>1.2308253314963975E-2</v>
      </c>
      <c r="C8" s="28">
        <v>0.10435216106145222</v>
      </c>
      <c r="D8" s="28">
        <v>0.10918740174893898</v>
      </c>
      <c r="E8" s="28">
        <v>0.12306716403260032</v>
      </c>
      <c r="F8" s="28">
        <v>7.5218630413333961E-3</v>
      </c>
      <c r="G8" s="28">
        <v>1.1493666658156838E-2</v>
      </c>
      <c r="H8" s="28">
        <v>1.9862307345531287E-2</v>
      </c>
      <c r="I8" s="28">
        <v>2.5209671371192621E-2</v>
      </c>
      <c r="J8" s="28">
        <v>2.8486297267812856E-2</v>
      </c>
      <c r="K8" s="28">
        <v>1.828007128522945E-2</v>
      </c>
      <c r="L8" s="28">
        <v>1.705787273412682E-2</v>
      </c>
      <c r="M8" s="28">
        <v>1.7586881174961704E-2</v>
      </c>
      <c r="N8" s="28">
        <v>1.2737083918110724E-2</v>
      </c>
      <c r="O8" s="38">
        <v>7.8018640875137475E-3</v>
      </c>
      <c r="P8" s="38">
        <v>1.1648477997500614E-2</v>
      </c>
      <c r="Q8" s="38">
        <v>4.1133408853870337E-3</v>
      </c>
      <c r="R8" s="38">
        <v>9.2547105281714018E-3</v>
      </c>
      <c r="S8" s="38">
        <f>[13]Tabela7.33!K13</f>
        <v>9.8574204019754117E-3</v>
      </c>
      <c r="T8" s="38">
        <f>[14]Tabela7.33!T10</f>
        <v>4.1822916565242303E-3</v>
      </c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</row>
    <row r="9" spans="1:38" ht="21.95" customHeight="1">
      <c r="A9" s="9" t="s">
        <v>5</v>
      </c>
      <c r="B9" s="28">
        <v>1.7479807474245583</v>
      </c>
      <c r="C9" s="28">
        <v>2.2407658442231067</v>
      </c>
      <c r="D9" s="28">
        <v>1.5929416528409901</v>
      </c>
      <c r="E9" s="28">
        <v>1.6226206714373657</v>
      </c>
      <c r="F9" s="28">
        <v>1.6245468932592595</v>
      </c>
      <c r="G9" s="28">
        <v>1.4729818992534747</v>
      </c>
      <c r="H9" s="28">
        <v>1.879065854131069</v>
      </c>
      <c r="I9" s="28">
        <v>1.826146805809032</v>
      </c>
      <c r="J9" s="28">
        <v>1.555885168307982</v>
      </c>
      <c r="K9" s="28">
        <v>1.6688596936987095</v>
      </c>
      <c r="L9" s="28">
        <v>1.5794773874953081</v>
      </c>
      <c r="M9" s="28">
        <v>1.3495688834655275</v>
      </c>
      <c r="N9" s="28">
        <v>1.7983193533584025</v>
      </c>
      <c r="O9" s="38">
        <v>1.372146810128466</v>
      </c>
      <c r="P9" s="38">
        <v>1.1044986710940543</v>
      </c>
      <c r="Q9" s="38">
        <v>0.94842115830620388</v>
      </c>
      <c r="R9" s="38">
        <v>1.2538140666283166</v>
      </c>
      <c r="S9" s="38">
        <f>[13]Tabela7.33!K14</f>
        <v>0.90784036561007386</v>
      </c>
      <c r="T9" s="38">
        <f>[14]Tabela7.33!T11</f>
        <v>1.0203134225766364</v>
      </c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</row>
    <row r="10" spans="1:38" ht="33" customHeight="1">
      <c r="A10" s="8" t="s">
        <v>6</v>
      </c>
      <c r="B10" s="28">
        <v>1.4041265019162517</v>
      </c>
      <c r="C10" s="28">
        <v>2.0022594961335103</v>
      </c>
      <c r="D10" s="28">
        <v>2.1825884946655925</v>
      </c>
      <c r="E10" s="28">
        <v>2.0803692926076272</v>
      </c>
      <c r="F10" s="28">
        <v>1.792664432690471</v>
      </c>
      <c r="G10" s="28">
        <v>2.0683426650138417</v>
      </c>
      <c r="H10" s="28">
        <v>1.2443075337781</v>
      </c>
      <c r="I10" s="28">
        <v>1.1741428563176461</v>
      </c>
      <c r="J10" s="28">
        <v>1.1457986415943009</v>
      </c>
      <c r="K10" s="28">
        <v>0.85212350927293856</v>
      </c>
      <c r="L10" s="28">
        <v>0.8801258858145391</v>
      </c>
      <c r="M10" s="28">
        <v>0.85568445813722238</v>
      </c>
      <c r="N10" s="28">
        <v>0.9178785876986133</v>
      </c>
      <c r="O10" s="38">
        <v>1.0405624317137927</v>
      </c>
      <c r="P10" s="38">
        <v>0.81233111614984999</v>
      </c>
      <c r="Q10" s="38">
        <v>0.87061680378725192</v>
      </c>
      <c r="R10" s="38">
        <v>0.80235148409693779</v>
      </c>
      <c r="S10" s="38">
        <f>[13]Tabela7.33!K15</f>
        <v>0.95688324665056645</v>
      </c>
      <c r="T10" s="38">
        <f>[14]Tabela7.33!T12</f>
        <v>0.98289913622680425</v>
      </c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</row>
    <row r="11" spans="1:38" ht="21.95" customHeight="1">
      <c r="A11" s="9" t="s">
        <v>7</v>
      </c>
      <c r="B11" s="28">
        <v>5.5420589870898187</v>
      </c>
      <c r="C11" s="28">
        <v>2.8665192002868647</v>
      </c>
      <c r="D11" s="28">
        <v>4.0137120132095205</v>
      </c>
      <c r="E11" s="28">
        <v>4.5049298323646489</v>
      </c>
      <c r="F11" s="28">
        <v>3.0027843138128727</v>
      </c>
      <c r="G11" s="28">
        <v>2.8711847363117267</v>
      </c>
      <c r="H11" s="28">
        <v>2.9199777808171876</v>
      </c>
      <c r="I11" s="28">
        <v>4.1523307964834251</v>
      </c>
      <c r="J11" s="28">
        <v>4.8213280747596547</v>
      </c>
      <c r="K11" s="28">
        <v>4.5840966851804765</v>
      </c>
      <c r="L11" s="28">
        <v>4.5431898189925288</v>
      </c>
      <c r="M11" s="28">
        <v>4.202970172604104</v>
      </c>
      <c r="N11" s="28">
        <v>3.898871480235766</v>
      </c>
      <c r="O11" s="38">
        <v>2.9457278463680252</v>
      </c>
      <c r="P11" s="38">
        <v>2.7530227997711543</v>
      </c>
      <c r="Q11" s="38">
        <v>2.0932636298842802</v>
      </c>
      <c r="R11" s="38">
        <v>2.1540609013575485</v>
      </c>
      <c r="S11" s="38">
        <f>[13]Tabela7.33!K16</f>
        <v>2.0169600434369661</v>
      </c>
      <c r="T11" s="38">
        <f>[14]Tabela7.33!T13</f>
        <v>2.5447401905561571</v>
      </c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</row>
    <row r="12" spans="1:38" ht="21.95" customHeight="1">
      <c r="A12" s="1" t="s">
        <v>15</v>
      </c>
      <c r="B12" s="27">
        <v>90.94139471507647</v>
      </c>
      <c r="C12" s="27">
        <v>92.382813090701248</v>
      </c>
      <c r="D12" s="27">
        <v>91.743222189799681</v>
      </c>
      <c r="E12" s="27">
        <v>91.309734274367898</v>
      </c>
      <c r="F12" s="27">
        <v>93.313985940693627</v>
      </c>
      <c r="G12" s="27">
        <v>93.254596773424467</v>
      </c>
      <c r="H12" s="27">
        <v>93.602131205011219</v>
      </c>
      <c r="I12" s="27">
        <v>92.480241356771117</v>
      </c>
      <c r="J12" s="27">
        <v>92.178970511791661</v>
      </c>
      <c r="K12" s="27">
        <v>92.408346528039118</v>
      </c>
      <c r="L12" s="27">
        <v>92.623317127623423</v>
      </c>
      <c r="M12" s="27">
        <v>93.168205962293712</v>
      </c>
      <c r="N12" s="27">
        <v>92.922392320548724</v>
      </c>
      <c r="O12" s="27">
        <v>94.297360566365015</v>
      </c>
      <c r="P12" s="27">
        <v>94.920835742833958</v>
      </c>
      <c r="Q12" s="27">
        <v>95.681096088573256</v>
      </c>
      <c r="R12" s="27">
        <v>95.328250837636702</v>
      </c>
      <c r="S12" s="27">
        <f>[13]Tabela7.33!K17</f>
        <v>95.699943954406152</v>
      </c>
      <c r="T12" s="27">
        <f>[14]Tabela7.33!T14</f>
        <v>94.772280702542105</v>
      </c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1:38" ht="33" customHeight="1">
      <c r="A13" s="8" t="s">
        <v>30</v>
      </c>
      <c r="B13" s="29">
        <v>3.8869670324668633</v>
      </c>
      <c r="C13" s="29">
        <v>5.1940465869198897</v>
      </c>
      <c r="D13" s="29">
        <v>5.0492782449862137</v>
      </c>
      <c r="E13" s="29">
        <v>5.9588352311088579</v>
      </c>
      <c r="F13" s="29">
        <v>5.9617946634390266</v>
      </c>
      <c r="G13" s="29">
        <v>6.5784298649922039</v>
      </c>
      <c r="H13" s="29">
        <v>7.5619729146385097</v>
      </c>
      <c r="I13" s="29">
        <v>6.8065718003537281</v>
      </c>
      <c r="J13" s="29">
        <v>7.3965008507948822</v>
      </c>
      <c r="K13" s="29">
        <v>7.2906862419196194</v>
      </c>
      <c r="L13" s="29">
        <v>8.7699985317971407</v>
      </c>
      <c r="M13" s="29">
        <v>7.6838938196189295</v>
      </c>
      <c r="N13" s="29">
        <v>7.4741212293595369</v>
      </c>
      <c r="O13" s="40">
        <v>6.7592399332816839</v>
      </c>
      <c r="P13" s="40">
        <v>6.1111743350967718</v>
      </c>
      <c r="Q13" s="40">
        <v>5.6553335294432481</v>
      </c>
      <c r="R13" s="40">
        <v>5.588251748153743</v>
      </c>
      <c r="S13" s="38">
        <f>[13]Tabela7.33!K18</f>
        <v>6.426662322592688</v>
      </c>
      <c r="T13" s="38">
        <f>[14]Tabela7.33!T15</f>
        <v>5.4301402301413058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</row>
    <row r="14" spans="1:38" ht="21.95" customHeight="1">
      <c r="A14" s="9" t="s">
        <v>8</v>
      </c>
      <c r="B14" s="29">
        <v>2.8378913402960735</v>
      </c>
      <c r="C14" s="29">
        <v>1.8166800323854662</v>
      </c>
      <c r="D14" s="29">
        <v>1.923724058775111</v>
      </c>
      <c r="E14" s="29">
        <v>1.7495747704887006</v>
      </c>
      <c r="F14" s="29">
        <v>2.0425051836291885</v>
      </c>
      <c r="G14" s="29">
        <v>2.2421463567394038</v>
      </c>
      <c r="H14" s="29">
        <v>2.5155828541619996</v>
      </c>
      <c r="I14" s="29">
        <v>2.4391140056428093</v>
      </c>
      <c r="J14" s="29">
        <v>2.7501614316509686</v>
      </c>
      <c r="K14" s="29">
        <v>2.8061263853771594</v>
      </c>
      <c r="L14" s="29">
        <v>2.8312977408102737</v>
      </c>
      <c r="M14" s="29">
        <v>2.6168977497915318</v>
      </c>
      <c r="N14" s="29">
        <v>2.3326564689655398</v>
      </c>
      <c r="O14" s="40">
        <v>2.3101469451479892</v>
      </c>
      <c r="P14" s="40">
        <v>2.5834801411309019</v>
      </c>
      <c r="Q14" s="40">
        <v>2.5379225139392494</v>
      </c>
      <c r="R14" s="40">
        <v>2.5977499805875564</v>
      </c>
      <c r="S14" s="38">
        <f>[13]Tabela7.33!K19</f>
        <v>2.4103678197719138</v>
      </c>
      <c r="T14" s="38">
        <f>[14]Tabela7.33!T16</f>
        <v>1.9392678774589556</v>
      </c>
      <c r="U14" s="163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</row>
    <row r="15" spans="1:38" ht="21.95" customHeight="1">
      <c r="A15" s="9" t="s">
        <v>31</v>
      </c>
      <c r="B15" s="29">
        <v>1.47371874311197</v>
      </c>
      <c r="C15" s="29">
        <v>1.3326533908198679</v>
      </c>
      <c r="D15" s="29">
        <v>1.2062342980795409</v>
      </c>
      <c r="E15" s="29">
        <v>1.3410498218671529</v>
      </c>
      <c r="F15" s="29">
        <v>1.203256773038774</v>
      </c>
      <c r="G15" s="29">
        <v>1.640615702677779</v>
      </c>
      <c r="H15" s="29">
        <v>1.8135851278334014</v>
      </c>
      <c r="I15" s="29">
        <v>1.6139554142046282</v>
      </c>
      <c r="J15" s="29">
        <v>1.957566089722738</v>
      </c>
      <c r="K15" s="29">
        <v>1.8800381957337595</v>
      </c>
      <c r="L15" s="29">
        <v>1.7182244022085993</v>
      </c>
      <c r="M15" s="29">
        <v>2.0409700649745934</v>
      </c>
      <c r="N15" s="29">
        <v>2.0218138067845377</v>
      </c>
      <c r="O15" s="40">
        <v>1.8279142488130438</v>
      </c>
      <c r="P15" s="40">
        <v>1.5783090361642778</v>
      </c>
      <c r="Q15" s="40">
        <v>1.7628570516354278</v>
      </c>
      <c r="R15" s="40">
        <v>1.8012972191570669</v>
      </c>
      <c r="S15" s="38">
        <f>[13]Tabela7.33!K20</f>
        <v>1.92761390694696</v>
      </c>
      <c r="T15" s="38">
        <f>[14]Tabela7.33!T17</f>
        <v>1.5157261326898737</v>
      </c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</row>
    <row r="16" spans="1:38" ht="21.95" customHeight="1">
      <c r="A16" s="9" t="s">
        <v>32</v>
      </c>
      <c r="B16" s="29">
        <v>3.9883791773701764</v>
      </c>
      <c r="C16" s="29">
        <v>4.6510599628482838</v>
      </c>
      <c r="D16" s="29">
        <v>4.8894495163709992</v>
      </c>
      <c r="E16" s="29">
        <v>4.4577737216422157</v>
      </c>
      <c r="F16" s="29">
        <v>5.2043734075099009</v>
      </c>
      <c r="G16" s="29">
        <v>4.7267845551956968</v>
      </c>
      <c r="H16" s="29">
        <v>4.9392005635788445</v>
      </c>
      <c r="I16" s="29">
        <v>4.6739012716078898</v>
      </c>
      <c r="J16" s="29">
        <v>4.1061761402304153</v>
      </c>
      <c r="K16" s="29">
        <v>3.7088142017940418</v>
      </c>
      <c r="L16" s="29">
        <v>3.6955062886817234</v>
      </c>
      <c r="M16" s="29">
        <v>4.2031991916267986</v>
      </c>
      <c r="N16" s="29">
        <v>3.2249428224989685</v>
      </c>
      <c r="O16" s="40">
        <v>3.3675725187737688</v>
      </c>
      <c r="P16" s="40">
        <v>3.13233642246519</v>
      </c>
      <c r="Q16" s="40">
        <v>2.9379906865011645</v>
      </c>
      <c r="R16" s="40">
        <v>3.0908659011253592</v>
      </c>
      <c r="S16" s="38">
        <f>[13]Tabela7.33!K21</f>
        <v>3.1605187997676198</v>
      </c>
      <c r="T16" s="38">
        <f>[14]Tabela7.33!T18</f>
        <v>3.1849816844554213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</row>
    <row r="17" spans="1:38" ht="33" customHeight="1">
      <c r="A17" s="8" t="s">
        <v>9</v>
      </c>
      <c r="B17" s="29">
        <v>16.059128518187432</v>
      </c>
      <c r="C17" s="29">
        <v>14.749356909631612</v>
      </c>
      <c r="D17" s="29">
        <v>13.637171496389843</v>
      </c>
      <c r="E17" s="29">
        <v>14.74074005101599</v>
      </c>
      <c r="F17" s="29">
        <v>14.731681377967481</v>
      </c>
      <c r="G17" s="29">
        <v>13.686615850992464</v>
      </c>
      <c r="H17" s="29">
        <v>13.423065580911778</v>
      </c>
      <c r="I17" s="29">
        <v>12.18228929269574</v>
      </c>
      <c r="J17" s="29">
        <v>13.665495884462869</v>
      </c>
      <c r="K17" s="29">
        <v>13.392913759407591</v>
      </c>
      <c r="L17" s="29">
        <v>12.852238917466844</v>
      </c>
      <c r="M17" s="29">
        <v>12.13481980962265</v>
      </c>
      <c r="N17" s="29">
        <v>13.398706127562129</v>
      </c>
      <c r="O17" s="40">
        <v>14.289784717464862</v>
      </c>
      <c r="P17" s="40">
        <v>16.198682346746679</v>
      </c>
      <c r="Q17" s="40">
        <v>16.783520873862354</v>
      </c>
      <c r="R17" s="40">
        <v>15.990398050399317</v>
      </c>
      <c r="S17" s="38">
        <f>[13]Tabela7.33!K22</f>
        <v>16.578824515633162</v>
      </c>
      <c r="T17" s="38">
        <f>[14]Tabela7.33!T19</f>
        <v>15.813456673684389</v>
      </c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</row>
    <row r="18" spans="1:38" ht="21.95" customHeight="1">
      <c r="A18" s="9" t="s">
        <v>10</v>
      </c>
      <c r="B18" s="29">
        <v>6.365602418907562</v>
      </c>
      <c r="C18" s="29">
        <v>6.5745609484405252</v>
      </c>
      <c r="D18" s="29">
        <v>6.4623858285975251</v>
      </c>
      <c r="E18" s="29">
        <v>6.1534404365290101</v>
      </c>
      <c r="F18" s="29">
        <v>5.7369718702385386</v>
      </c>
      <c r="G18" s="29">
        <v>6.8712402931614509</v>
      </c>
      <c r="H18" s="29">
        <v>5.8596425256487024</v>
      </c>
      <c r="I18" s="29">
        <v>6.1996196442058755</v>
      </c>
      <c r="J18" s="29">
        <v>6.4711145691782228</v>
      </c>
      <c r="K18" s="29">
        <v>7.0582115502917668</v>
      </c>
      <c r="L18" s="29">
        <v>7.2001909443578471</v>
      </c>
      <c r="M18" s="29">
        <v>7.3209755762484692</v>
      </c>
      <c r="N18" s="29">
        <v>7.6914241380404755</v>
      </c>
      <c r="O18" s="40">
        <v>7.7938450991466848</v>
      </c>
      <c r="P18" s="40">
        <v>6.8815131597028856</v>
      </c>
      <c r="Q18" s="40">
        <v>7.3414826744718473</v>
      </c>
      <c r="R18" s="40">
        <v>7.4157421357053552</v>
      </c>
      <c r="S18" s="38">
        <f>[13]Tabela7.33!K23</f>
        <v>6.8602502449120122</v>
      </c>
      <c r="T18" s="38">
        <f>[14]Tabela7.33!T20</f>
        <v>7.6812561679663647</v>
      </c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</row>
    <row r="19" spans="1:38" ht="33" customHeight="1">
      <c r="A19" s="8" t="s">
        <v>11</v>
      </c>
      <c r="B19" s="30">
        <v>6.461253406663908</v>
      </c>
      <c r="C19" s="30">
        <v>6.4534600636703949</v>
      </c>
      <c r="D19" s="30">
        <v>6.3960735928427424</v>
      </c>
      <c r="E19" s="30">
        <v>5.5288578889795694</v>
      </c>
      <c r="F19" s="30">
        <v>5.71855404636608</v>
      </c>
      <c r="G19" s="30">
        <v>6.1417395503311951</v>
      </c>
      <c r="H19" s="30">
        <v>6.474444514168856</v>
      </c>
      <c r="I19" s="30">
        <v>6.0930936920615215</v>
      </c>
      <c r="J19" s="30">
        <v>6.6367177080839248</v>
      </c>
      <c r="K19" s="30">
        <v>6.1690795608134898</v>
      </c>
      <c r="L19" s="30">
        <v>6.6779293461116769</v>
      </c>
      <c r="M19" s="30">
        <v>7.1306007143198453</v>
      </c>
      <c r="N19" s="30">
        <v>8.0330125876411369</v>
      </c>
      <c r="O19" s="40">
        <v>7.0792259108425375</v>
      </c>
      <c r="P19" s="40">
        <v>7.2201243240752238</v>
      </c>
      <c r="Q19" s="40">
        <v>6.5351959908897719</v>
      </c>
      <c r="R19" s="40">
        <v>6.3432030152152628</v>
      </c>
      <c r="S19" s="38">
        <f>[13]Tabela7.33!K24</f>
        <v>6.7049168449800858</v>
      </c>
      <c r="T19" s="38">
        <f>[14]Tabela7.33!T21</f>
        <v>5.7676793357586256</v>
      </c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33" customHeight="1">
      <c r="A20" s="8" t="s">
        <v>33</v>
      </c>
      <c r="B20" s="31">
        <v>44.263068615193617</v>
      </c>
      <c r="C20" s="31">
        <v>45.721272596657315</v>
      </c>
      <c r="D20" s="31">
        <v>46.426827036602305</v>
      </c>
      <c r="E20" s="31">
        <v>45.768172368495748</v>
      </c>
      <c r="F20" s="31">
        <v>46.538681143418067</v>
      </c>
      <c r="G20" s="31">
        <v>45.501564274830216</v>
      </c>
      <c r="H20" s="31">
        <v>45.409876139675049</v>
      </c>
      <c r="I20" s="31">
        <v>46.954504134972488</v>
      </c>
      <c r="J20" s="31">
        <v>44.276113908256072</v>
      </c>
      <c r="K20" s="31">
        <v>45.180581542619372</v>
      </c>
      <c r="L20" s="31">
        <v>43.525692835691999</v>
      </c>
      <c r="M20" s="31">
        <v>44.285213257519885</v>
      </c>
      <c r="N20" s="31">
        <v>43.063723906173678</v>
      </c>
      <c r="O20" s="40">
        <v>44.711354977697525</v>
      </c>
      <c r="P20" s="40">
        <v>44.599774206935997</v>
      </c>
      <c r="Q20" s="40">
        <v>45.455368172048722</v>
      </c>
      <c r="R20" s="40">
        <v>45.01619841775014</v>
      </c>
      <c r="S20" s="38">
        <f>[13]Tabela7.33!K25</f>
        <v>44.136387845026654</v>
      </c>
      <c r="T20" s="38">
        <f>[14]Tabela7.33!T22</f>
        <v>46.287748287057646</v>
      </c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</row>
    <row r="21" spans="1:38" ht="21.95" customHeight="1">
      <c r="A21" s="45" t="s">
        <v>29</v>
      </c>
      <c r="B21" s="28">
        <v>2.309202414586935</v>
      </c>
      <c r="C21" s="28">
        <v>2.636252130208625</v>
      </c>
      <c r="D21" s="28">
        <v>2.6148870579539691</v>
      </c>
      <c r="E21" s="28">
        <v>2.1981488185603739</v>
      </c>
      <c r="F21" s="28">
        <v>2.8951646089742065</v>
      </c>
      <c r="G21" s="28">
        <v>2.8407799189692757</v>
      </c>
      <c r="H21" s="28">
        <v>2.618020954732053</v>
      </c>
      <c r="I21" s="28">
        <v>2.5723875122796644</v>
      </c>
      <c r="J21" s="28">
        <v>2.4327868854166592</v>
      </c>
      <c r="K21" s="28">
        <v>2.4714828705660552</v>
      </c>
      <c r="L21" s="28">
        <v>2.7033866940289015</v>
      </c>
      <c r="M21" s="28">
        <v>2.8953237283198585</v>
      </c>
      <c r="N21" s="28">
        <v>3.1290746007354646</v>
      </c>
      <c r="O21" s="40">
        <v>3.9021583031314608</v>
      </c>
      <c r="P21" s="40">
        <v>4.3735543768853216</v>
      </c>
      <c r="Q21" s="40">
        <v>4.4571192764703591</v>
      </c>
      <c r="R21" s="40">
        <v>5.018350237315401</v>
      </c>
      <c r="S21" s="38">
        <f>[13]Tabela7.33!K26</f>
        <v>5.0970617527964821</v>
      </c>
      <c r="T21" s="38">
        <f>[14]Tabela7.33!T23</f>
        <v>4.9104577074736753</v>
      </c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</row>
    <row r="22" spans="1:38" s="88" customFormat="1" ht="21.95" customHeight="1">
      <c r="A22" s="65" t="s">
        <v>34</v>
      </c>
      <c r="B22" s="32">
        <v>3.2961830482919172</v>
      </c>
      <c r="C22" s="32">
        <v>3.2534704691192586</v>
      </c>
      <c r="D22" s="32">
        <v>3.1371910592014074</v>
      </c>
      <c r="E22" s="32">
        <v>3.413141165680305</v>
      </c>
      <c r="F22" s="32">
        <v>3.2810028661123614</v>
      </c>
      <c r="G22" s="32">
        <v>3.0246804055347742</v>
      </c>
      <c r="H22" s="32">
        <v>2.9867400296620503</v>
      </c>
      <c r="I22" s="32">
        <v>2.9448045887467726</v>
      </c>
      <c r="J22" s="32">
        <v>2.4863370439949333</v>
      </c>
      <c r="K22" s="32">
        <v>2.4504122195162634</v>
      </c>
      <c r="L22" s="32">
        <v>2.6488514264684149</v>
      </c>
      <c r="M22" s="32">
        <v>2.8563120502511743</v>
      </c>
      <c r="N22" s="32">
        <v>2.5529166327872583</v>
      </c>
      <c r="O22" s="40">
        <v>2.2561179120654766</v>
      </c>
      <c r="P22" s="40">
        <v>2.2418873936314818</v>
      </c>
      <c r="Q22" s="40">
        <v>2.2143053193110949</v>
      </c>
      <c r="R22" s="40">
        <v>2.4661941322275207</v>
      </c>
      <c r="S22" s="38">
        <v>2.3973390000000001</v>
      </c>
      <c r="T22" s="38">
        <f>[14]Tabela7.33!T24</f>
        <v>2.2415666058558563</v>
      </c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</row>
    <row r="23" spans="1:38" ht="21.95" customHeight="1">
      <c r="A23" s="33" t="s">
        <v>16</v>
      </c>
      <c r="B23" s="34">
        <v>100</v>
      </c>
      <c r="C23" s="34">
        <v>99.999999999999986</v>
      </c>
      <c r="D23" s="34">
        <v>100.00000000000001</v>
      </c>
      <c r="E23" s="34">
        <v>100</v>
      </c>
      <c r="F23" s="34">
        <v>100</v>
      </c>
      <c r="G23" s="34">
        <v>100</v>
      </c>
      <c r="H23" s="34">
        <v>99.999999999999986</v>
      </c>
      <c r="I23" s="34">
        <v>99.999999999999986</v>
      </c>
      <c r="J23" s="34">
        <v>100</v>
      </c>
      <c r="K23" s="34">
        <v>100</v>
      </c>
      <c r="L23" s="34">
        <v>100</v>
      </c>
      <c r="M23" s="34">
        <v>100</v>
      </c>
      <c r="N23" s="34">
        <v>99.999999999999972</v>
      </c>
      <c r="O23" s="144">
        <f>O12+O7+O6</f>
        <v>100.00000000000094</v>
      </c>
      <c r="P23" s="144">
        <f>P12+P7+P6</f>
        <v>99.999999999998707</v>
      </c>
      <c r="Q23" s="144">
        <v>99.981697836958332</v>
      </c>
      <c r="R23" s="144">
        <v>99.981697836958332</v>
      </c>
      <c r="S23" s="144">
        <f>S12+S7+S6</f>
        <v>100</v>
      </c>
      <c r="T23" s="144">
        <f>T12+T7+T6</f>
        <v>100.00000000000001</v>
      </c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</row>
    <row r="24" spans="1:38" ht="14.25" customHeight="1">
      <c r="A24" s="213" t="s">
        <v>65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9"/>
      <c r="P24" s="119"/>
      <c r="Q24" s="4"/>
      <c r="R24" s="98"/>
      <c r="S24" s="98"/>
      <c r="T24" s="98"/>
    </row>
    <row r="25" spans="1:38" ht="10.5" customHeight="1">
      <c r="A25" s="214" t="s">
        <v>17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94"/>
      <c r="N25" s="94"/>
      <c r="O25" s="94"/>
      <c r="P25" s="94"/>
      <c r="Q25" s="4"/>
      <c r="R25" s="98"/>
      <c r="S25" s="98"/>
      <c r="T25" s="98"/>
    </row>
    <row r="26" spans="1:3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4"/>
      <c r="R26" s="98"/>
      <c r="S26" s="98"/>
      <c r="T26" s="98"/>
    </row>
    <row r="27" spans="1:3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4"/>
      <c r="R27" s="122"/>
      <c r="S27" s="122"/>
      <c r="T27" s="49"/>
    </row>
    <row r="28" spans="1:3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4"/>
      <c r="T28" s="49"/>
    </row>
    <row r="29" spans="1:38">
      <c r="T29" s="49"/>
    </row>
  </sheetData>
  <mergeCells count="6">
    <mergeCell ref="A4:A5"/>
    <mergeCell ref="A24:O24"/>
    <mergeCell ref="A25:L25"/>
    <mergeCell ref="A3:R3"/>
    <mergeCell ref="A2:T2"/>
    <mergeCell ref="B4:T4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36"/>
  <sheetViews>
    <sheetView showGridLines="0" zoomScale="85" zoomScaleNormal="85" workbookViewId="0">
      <selection activeCell="A2" sqref="A2:XFD2"/>
    </sheetView>
  </sheetViews>
  <sheetFormatPr defaultRowHeight="15"/>
  <cols>
    <col min="1" max="1" width="45.7109375" style="3" customWidth="1"/>
    <col min="2" max="16" width="11.7109375" style="3" customWidth="1"/>
    <col min="17" max="17" width="11.7109375" style="49" customWidth="1"/>
    <col min="18" max="20" width="11.5703125" customWidth="1"/>
    <col min="21" max="24" width="13.5703125" bestFit="1" customWidth="1"/>
  </cols>
  <sheetData>
    <row r="1" spans="1:38" s="49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8" s="49" customFormat="1" ht="30" customHeight="1">
      <c r="A2" s="202" t="s">
        <v>51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38" s="49" customFormat="1" ht="15" customHeigh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183"/>
    </row>
    <row r="4" spans="1:38" ht="24.95" customHeight="1">
      <c r="A4" s="237" t="s">
        <v>4</v>
      </c>
      <c r="B4" s="239" t="s">
        <v>46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49"/>
      <c r="V4" s="49"/>
      <c r="W4" s="49"/>
    </row>
    <row r="5" spans="1:38" ht="24.95" customHeight="1">
      <c r="A5" s="238"/>
      <c r="B5" s="15">
        <v>2002</v>
      </c>
      <c r="C5" s="15">
        <v>2003</v>
      </c>
      <c r="D5" s="15">
        <v>2004</v>
      </c>
      <c r="E5" s="15">
        <v>2005</v>
      </c>
      <c r="F5" s="15">
        <v>2006</v>
      </c>
      <c r="G5" s="15">
        <v>2007</v>
      </c>
      <c r="H5" s="15">
        <v>2008</v>
      </c>
      <c r="I5" s="15">
        <v>2009</v>
      </c>
      <c r="J5" s="15">
        <v>2010</v>
      </c>
      <c r="K5" s="15">
        <v>2011</v>
      </c>
      <c r="L5" s="15">
        <v>2012</v>
      </c>
      <c r="M5" s="15">
        <v>2013</v>
      </c>
      <c r="N5" s="15">
        <v>2014</v>
      </c>
      <c r="O5" s="15">
        <v>2015</v>
      </c>
      <c r="P5" s="15">
        <v>2016</v>
      </c>
      <c r="Q5" s="15">
        <v>2017</v>
      </c>
      <c r="R5" s="15">
        <v>2018</v>
      </c>
      <c r="S5" s="15">
        <v>2019</v>
      </c>
      <c r="T5" s="15">
        <v>2020</v>
      </c>
      <c r="U5" s="49"/>
      <c r="V5" s="49"/>
      <c r="W5" s="49"/>
      <c r="X5" s="62"/>
    </row>
    <row r="6" spans="1:38" ht="21.95" customHeight="1">
      <c r="A6" s="24" t="s">
        <v>13</v>
      </c>
      <c r="B6" s="26">
        <v>0.2029274107745368</v>
      </c>
      <c r="C6" s="26">
        <v>0.19135695156772464</v>
      </c>
      <c r="D6" s="26">
        <v>0.18746927319100615</v>
      </c>
      <c r="E6" s="26">
        <v>0.23085681955860982</v>
      </c>
      <c r="F6" s="26">
        <v>0.18007585010508131</v>
      </c>
      <c r="G6" s="26">
        <v>0.21807836343376982</v>
      </c>
      <c r="H6" s="26">
        <v>0.22249615873711062</v>
      </c>
      <c r="I6" s="26">
        <v>0.24455028948144369</v>
      </c>
      <c r="J6" s="26">
        <v>0.20496496977903153</v>
      </c>
      <c r="K6" s="26">
        <v>0.3243901325661967</v>
      </c>
      <c r="L6" s="26">
        <v>0.24582690104802707</v>
      </c>
      <c r="M6" s="26">
        <v>0.25479014945976053</v>
      </c>
      <c r="N6" s="26">
        <v>0.30805782733337278</v>
      </c>
      <c r="O6" s="26">
        <v>0.24199766199523143</v>
      </c>
      <c r="P6" s="26">
        <v>0.26764757157321767</v>
      </c>
      <c r="Q6" s="26">
        <v>0.27339700576482984</v>
      </c>
      <c r="R6" s="26">
        <v>0.33031469828891591</v>
      </c>
      <c r="S6" s="26">
        <v>0.31939133225476685</v>
      </c>
      <c r="T6" s="26">
        <f>[15]Tabela6.2!$T$38</f>
        <v>0.37365357613596295</v>
      </c>
      <c r="U6" s="165"/>
      <c r="V6" s="165"/>
      <c r="W6" s="165"/>
      <c r="X6" s="166"/>
      <c r="Y6" s="165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</row>
    <row r="7" spans="1:38" ht="21.95" customHeight="1">
      <c r="A7" s="24" t="s">
        <v>14</v>
      </c>
      <c r="B7" s="27">
        <v>1.2212165113371873</v>
      </c>
      <c r="C7" s="27">
        <v>0.91448326584973971</v>
      </c>
      <c r="D7" s="27">
        <v>0.96308520714393164</v>
      </c>
      <c r="E7" s="27">
        <v>1.0300225320882119</v>
      </c>
      <c r="F7" s="27">
        <v>0.83109199733443928</v>
      </c>
      <c r="G7" s="27">
        <v>0.83253457870277325</v>
      </c>
      <c r="H7" s="27">
        <v>0.79763498861536386</v>
      </c>
      <c r="I7" s="27">
        <v>1.0504414055740767</v>
      </c>
      <c r="J7" s="27">
        <v>1.0157681423769218</v>
      </c>
      <c r="K7" s="27">
        <v>0.92742132900276353</v>
      </c>
      <c r="L7" s="27">
        <v>0.91075704525178158</v>
      </c>
      <c r="M7" s="27">
        <v>0.85631743205900912</v>
      </c>
      <c r="N7" s="27">
        <v>0.95908877783896296</v>
      </c>
      <c r="O7" s="27">
        <v>0.8612246646162095</v>
      </c>
      <c r="P7" s="27">
        <v>0.83967926383938485</v>
      </c>
      <c r="Q7" s="27">
        <v>0.70586928036319385</v>
      </c>
      <c r="R7" s="27">
        <v>0.72656302422479901</v>
      </c>
      <c r="S7" s="70">
        <v>0.68217497066693766</v>
      </c>
      <c r="T7" s="70">
        <f>'[5]INDÚSTRIA '!$F$74/[2]INDÚSTRIA!$F$52*100</f>
        <v>0.73719597157473038</v>
      </c>
      <c r="U7" s="165"/>
      <c r="V7" s="165"/>
      <c r="W7" s="165"/>
      <c r="X7" s="166"/>
      <c r="Y7" s="165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</row>
    <row r="8" spans="1:38" ht="21.95" customHeight="1">
      <c r="A8" s="9" t="s">
        <v>25</v>
      </c>
      <c r="B8" s="28">
        <v>0.20379928308620937</v>
      </c>
      <c r="C8" s="28">
        <v>0.19599267598357567</v>
      </c>
      <c r="D8" s="28">
        <v>0.19554034907989476</v>
      </c>
      <c r="E8" s="28">
        <v>9.5088675867942406E-3</v>
      </c>
      <c r="F8" s="28">
        <v>1.3012061796445701E-2</v>
      </c>
      <c r="G8" s="28">
        <v>2.7349878443434512E-2</v>
      </c>
      <c r="H8" s="28">
        <v>2.6826013575964456E-2</v>
      </c>
      <c r="I8" s="28">
        <v>5.5251268054964997E-2</v>
      </c>
      <c r="J8" s="28">
        <v>2.1881714937743879E-2</v>
      </c>
      <c r="K8" s="28">
        <v>1.4507572727429299E-2</v>
      </c>
      <c r="L8" s="28">
        <v>1.4244261574807574E-2</v>
      </c>
      <c r="M8" s="28">
        <v>1.1511192609146194E-2</v>
      </c>
      <c r="N8" s="28">
        <v>7.8650674453481419E-3</v>
      </c>
      <c r="O8" s="28">
        <v>2.1703672587029321E-2</v>
      </c>
      <c r="P8" s="28">
        <v>1.5957600508663922E-2</v>
      </c>
      <c r="Q8" s="28">
        <v>9.7949309797299572E-3</v>
      </c>
      <c r="R8" s="28">
        <v>1.2992696627116333E-2</v>
      </c>
      <c r="S8" s="28">
        <v>1.3098533448645377E-2</v>
      </c>
      <c r="T8" s="28">
        <v>1.3098533448645377E-2</v>
      </c>
      <c r="U8" s="165"/>
      <c r="V8" s="165"/>
      <c r="W8" s="165"/>
      <c r="X8" s="166"/>
      <c r="Y8" s="165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</row>
    <row r="9" spans="1:38" ht="21.95" customHeight="1">
      <c r="A9" s="9" t="s">
        <v>5</v>
      </c>
      <c r="B9" s="28">
        <v>0.44634180093105413</v>
      </c>
      <c r="C9" s="28">
        <v>0.45375260979705007</v>
      </c>
      <c r="D9" s="28">
        <v>0.31266914862117257</v>
      </c>
      <c r="E9" s="28">
        <v>0.32903599329087618</v>
      </c>
      <c r="F9" s="28">
        <v>0.35052918237494801</v>
      </c>
      <c r="G9" s="28">
        <v>0.31188573638842404</v>
      </c>
      <c r="H9" s="28">
        <v>0.40892475367721498</v>
      </c>
      <c r="I9" s="28">
        <v>0.44772201370119485</v>
      </c>
      <c r="J9" s="28">
        <v>0.38277806293525268</v>
      </c>
      <c r="K9" s="28">
        <v>0.42596829472951608</v>
      </c>
      <c r="L9" s="28">
        <v>0.42484922309833334</v>
      </c>
      <c r="M9" s="28">
        <v>0.36425081253496527</v>
      </c>
      <c r="N9" s="28">
        <v>0.51537967571892551</v>
      </c>
      <c r="O9" s="28">
        <v>0.40522752109162263</v>
      </c>
      <c r="P9" s="28">
        <v>0.33710375432001088</v>
      </c>
      <c r="Q9" s="28">
        <v>0.28999308184195288</v>
      </c>
      <c r="R9" s="28">
        <v>0.3844695375752023</v>
      </c>
      <c r="S9" s="28">
        <v>0.28977581148850767</v>
      </c>
      <c r="T9" s="124">
        <f>[15]Tabela6.4!$T$38</f>
        <v>0.30142237294394858</v>
      </c>
      <c r="U9" s="167"/>
      <c r="V9" s="165"/>
      <c r="W9" s="165"/>
      <c r="X9" s="166"/>
      <c r="Y9" s="165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</row>
    <row r="10" spans="1:38" ht="33" customHeight="1">
      <c r="A10" s="8" t="s">
        <v>6</v>
      </c>
      <c r="B10" s="28">
        <v>1.526210189612047</v>
      </c>
      <c r="C10" s="28">
        <v>2.0922976764330996</v>
      </c>
      <c r="D10" s="28">
        <v>2.2075584109840065</v>
      </c>
      <c r="E10" s="28">
        <v>2.170206102594828</v>
      </c>
      <c r="F10" s="28">
        <v>1.9857407843205424</v>
      </c>
      <c r="G10" s="28">
        <v>2.4234746012617561</v>
      </c>
      <c r="H10" s="28">
        <v>1.7071256096231997</v>
      </c>
      <c r="I10" s="28">
        <v>1.6354575962387965</v>
      </c>
      <c r="J10" s="28">
        <v>1.4997985899126425</v>
      </c>
      <c r="K10" s="28">
        <v>1.1304872047886638</v>
      </c>
      <c r="L10" s="28">
        <v>1.2140493567674717</v>
      </c>
      <c r="M10" s="28">
        <v>1.3902446521115439</v>
      </c>
      <c r="N10" s="28">
        <v>1.6721727609004631</v>
      </c>
      <c r="O10" s="28">
        <v>1.5736797370873052</v>
      </c>
      <c r="P10" s="28">
        <v>1.1665781657422889</v>
      </c>
      <c r="Q10" s="28">
        <v>1.203828874823456</v>
      </c>
      <c r="R10" s="28">
        <v>1.0583240274951364</v>
      </c>
      <c r="S10" s="28">
        <v>1.2179107198484809</v>
      </c>
      <c r="T10" s="28">
        <f>[15]Tabela6.5!$T$38</f>
        <v>1.1298748119518705</v>
      </c>
      <c r="U10" s="167"/>
      <c r="V10" s="165"/>
      <c r="W10" s="165"/>
      <c r="X10" s="166"/>
      <c r="Y10" s="165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</row>
    <row r="11" spans="1:38" ht="21.95" customHeight="1">
      <c r="A11" s="9" t="s">
        <v>7</v>
      </c>
      <c r="B11" s="28">
        <v>3.1757094008881244</v>
      </c>
      <c r="C11" s="28">
        <v>2.1229950220790097</v>
      </c>
      <c r="D11" s="28">
        <v>2.8381681921361488</v>
      </c>
      <c r="E11" s="28">
        <v>3.455555269895521</v>
      </c>
      <c r="F11" s="28">
        <v>2.4719563592435585</v>
      </c>
      <c r="G11" s="28">
        <v>2.2109526763157246</v>
      </c>
      <c r="H11" s="28">
        <v>2.4021486425377554</v>
      </c>
      <c r="I11" s="28">
        <v>2.8658436823778657</v>
      </c>
      <c r="J11" s="28">
        <v>2.8337094487465011</v>
      </c>
      <c r="K11" s="28">
        <v>2.5837054676066842</v>
      </c>
      <c r="L11" s="28">
        <v>2.3682582190242139</v>
      </c>
      <c r="M11" s="28">
        <v>2.1807667868764051</v>
      </c>
      <c r="N11" s="28">
        <v>2.1746290321424548</v>
      </c>
      <c r="O11" s="28">
        <v>1.8538452883985514</v>
      </c>
      <c r="P11" s="28">
        <v>2.0648088716670441</v>
      </c>
      <c r="Q11" s="28">
        <v>1.8448709436484638</v>
      </c>
      <c r="R11" s="28">
        <v>2.0021655838072761</v>
      </c>
      <c r="S11" s="28">
        <v>1.9705934286982549</v>
      </c>
      <c r="T11" s="124">
        <f>[15]Tabela6.6!$T$38</f>
        <v>2.283163552200417</v>
      </c>
      <c r="U11" s="167"/>
      <c r="V11" s="165"/>
      <c r="W11" s="165"/>
      <c r="X11" s="166"/>
      <c r="Y11" s="165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</row>
    <row r="12" spans="1:38" ht="21.95" customHeight="1">
      <c r="A12" s="1" t="s">
        <v>15</v>
      </c>
      <c r="B12" s="27">
        <v>5.0036264649568469</v>
      </c>
      <c r="C12" s="27">
        <v>4.7967868661178157</v>
      </c>
      <c r="D12" s="27">
        <v>4.9509475825141624</v>
      </c>
      <c r="E12" s="27">
        <v>4.8664710336406154</v>
      </c>
      <c r="F12" s="27">
        <v>4.9717263479725204</v>
      </c>
      <c r="G12" s="27">
        <v>4.8415280956496645</v>
      </c>
      <c r="H12" s="27">
        <v>5.0042267047360847</v>
      </c>
      <c r="I12" s="27">
        <v>5.0064340835830752</v>
      </c>
      <c r="J12" s="27">
        <v>5.0076278904959155</v>
      </c>
      <c r="K12" s="27">
        <v>4.8280471961627098</v>
      </c>
      <c r="L12" s="27">
        <v>4.5285724971726538</v>
      </c>
      <c r="M12" s="27">
        <v>4.4156906973470873</v>
      </c>
      <c r="N12" s="27">
        <v>4.4943455575735021</v>
      </c>
      <c r="O12" s="27">
        <v>4.7022903583937641</v>
      </c>
      <c r="P12" s="27">
        <v>4.9442002265076894</v>
      </c>
      <c r="Q12" s="27">
        <v>4.9479960452381446</v>
      </c>
      <c r="R12" s="27">
        <v>4.9121414641488421</v>
      </c>
      <c r="S12" s="70">
        <v>4.9886871457974733</v>
      </c>
      <c r="T12" s="70">
        <f>'[5]SERVIÇOS '!$F$74/'[2]SERVIÇOS '!$F$51*100</f>
        <v>4.8720205276885391</v>
      </c>
      <c r="U12" s="168"/>
      <c r="V12" s="165"/>
      <c r="W12" s="165"/>
      <c r="X12" s="166"/>
      <c r="Y12" s="165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</row>
    <row r="13" spans="1:38" ht="33" customHeight="1">
      <c r="A13" s="8" t="s">
        <v>30</v>
      </c>
      <c r="B13" s="29">
        <v>1.8586443491282245</v>
      </c>
      <c r="C13" s="29">
        <v>1.8638715041323619</v>
      </c>
      <c r="D13" s="29">
        <v>1.7796096852006862</v>
      </c>
      <c r="E13" s="29">
        <v>1.9498768122388261</v>
      </c>
      <c r="F13" s="29">
        <v>1.9127507106984272</v>
      </c>
      <c r="G13" s="29">
        <v>1.9804882228431286</v>
      </c>
      <c r="H13" s="29">
        <v>2.2171851443853021</v>
      </c>
      <c r="I13" s="29">
        <v>2.0070659885568785</v>
      </c>
      <c r="J13" s="29">
        <v>2.1612239467083358</v>
      </c>
      <c r="K13" s="29">
        <v>2.0066824120800648</v>
      </c>
      <c r="L13" s="29">
        <v>2.211325442964545</v>
      </c>
      <c r="M13" s="29">
        <v>1.8869537114564776</v>
      </c>
      <c r="N13" s="29">
        <v>1.8913015420778616</v>
      </c>
      <c r="O13" s="29">
        <v>1.8363591951730971</v>
      </c>
      <c r="P13" s="29">
        <v>1.8024747031849957</v>
      </c>
      <c r="Q13" s="29">
        <v>1.6355614924167043</v>
      </c>
      <c r="R13" s="29">
        <v>1.6137511088511298</v>
      </c>
      <c r="S13" s="29">
        <v>1.8979205501126226</v>
      </c>
      <c r="T13" s="29">
        <f>[15]Tabela6.7!$T$38</f>
        <v>1.5815223136663583</v>
      </c>
      <c r="U13" s="168"/>
      <c r="V13" s="165"/>
      <c r="W13" s="165"/>
      <c r="X13" s="166"/>
      <c r="Y13" s="165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</row>
    <row r="14" spans="1:38" ht="21.95" customHeight="1">
      <c r="A14" s="9" t="s">
        <v>8</v>
      </c>
      <c r="B14" s="29">
        <v>2.8557807671100059</v>
      </c>
      <c r="C14" s="29">
        <v>1.8314605985204579</v>
      </c>
      <c r="D14" s="29">
        <v>1.9410719657083095</v>
      </c>
      <c r="E14" s="29">
        <v>1.7657595342122034</v>
      </c>
      <c r="F14" s="29">
        <v>2.1211949309924973</v>
      </c>
      <c r="G14" s="29">
        <v>2.1281834406084785</v>
      </c>
      <c r="H14" s="29">
        <v>2.2732083444591997</v>
      </c>
      <c r="I14" s="29">
        <v>2.3792662863862426</v>
      </c>
      <c r="J14" s="29">
        <v>2.3611128498785052</v>
      </c>
      <c r="K14" s="29">
        <v>2.2310927699268586</v>
      </c>
      <c r="L14" s="29">
        <v>2.1383916260886711</v>
      </c>
      <c r="M14" s="29">
        <v>1.939995686201472</v>
      </c>
      <c r="N14" s="29">
        <v>1.7534253919925753</v>
      </c>
      <c r="O14" s="29">
        <v>1.9000734373169934</v>
      </c>
      <c r="P14" s="29">
        <v>2.2595904692819411</v>
      </c>
      <c r="Q14" s="29">
        <v>2.236240120331189</v>
      </c>
      <c r="R14" s="29">
        <v>2.2194782803355575</v>
      </c>
      <c r="S14" s="29">
        <v>2.0583598103878433</v>
      </c>
      <c r="T14" s="125">
        <f>[15]Tabela6.8!$T$38</f>
        <v>1.7060644990512754</v>
      </c>
      <c r="U14" s="168"/>
      <c r="V14" s="168"/>
      <c r="W14" s="169"/>
      <c r="X14" s="166"/>
      <c r="Y14" s="165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</row>
    <row r="15" spans="1:38" ht="21.95" customHeight="1">
      <c r="A15" s="9" t="s">
        <v>31</v>
      </c>
      <c r="B15" s="29">
        <v>2.6941897899379561</v>
      </c>
      <c r="C15" s="29">
        <v>2.6948707212850969</v>
      </c>
      <c r="D15" s="29">
        <v>2.6654902898094108</v>
      </c>
      <c r="E15" s="29">
        <v>2.9534371935685586</v>
      </c>
      <c r="F15" s="29">
        <v>2.279614393063373</v>
      </c>
      <c r="G15" s="29">
        <v>2.8830344340732794</v>
      </c>
      <c r="H15" s="29">
        <v>3.7043965831649364</v>
      </c>
      <c r="I15" s="29">
        <v>3.0150499800330026</v>
      </c>
      <c r="J15" s="29">
        <v>3.3912544037830479</v>
      </c>
      <c r="K15" s="29">
        <v>3.0049685027686843</v>
      </c>
      <c r="L15" s="29">
        <v>2.5210633081592464</v>
      </c>
      <c r="M15" s="29">
        <v>2.8480875475055729</v>
      </c>
      <c r="N15" s="29">
        <v>2.7706119671854994</v>
      </c>
      <c r="O15" s="29">
        <v>2.7768861687507154</v>
      </c>
      <c r="P15" s="29">
        <v>2.548359031812363</v>
      </c>
      <c r="Q15" s="29">
        <v>2.7641485344290593</v>
      </c>
      <c r="R15" s="29">
        <v>2.8026544883572249</v>
      </c>
      <c r="S15" s="175">
        <v>2.9601910607940609</v>
      </c>
      <c r="T15" s="125">
        <f>[15]Tabela6.9!$T$38</f>
        <v>3.101791380537914</v>
      </c>
      <c r="U15" s="168"/>
      <c r="V15" s="168"/>
      <c r="W15" s="165"/>
      <c r="X15" s="166"/>
      <c r="Y15" s="165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</row>
    <row r="16" spans="1:38" ht="21.95" customHeight="1">
      <c r="A16" s="9" t="s">
        <v>32</v>
      </c>
      <c r="B16" s="29">
        <v>3.458921972971253</v>
      </c>
      <c r="C16" s="29">
        <v>3.8632577821415071</v>
      </c>
      <c r="D16" s="29">
        <v>3.7655225243711303</v>
      </c>
      <c r="E16" s="29">
        <v>3.4412802196727812</v>
      </c>
      <c r="F16" s="29">
        <v>4.290170984745612</v>
      </c>
      <c r="G16" s="29">
        <v>3.7646292946385387</v>
      </c>
      <c r="H16" s="29">
        <v>4.0692267075072994</v>
      </c>
      <c r="I16" s="29">
        <v>4.0826561616743637</v>
      </c>
      <c r="J16" s="29">
        <v>3.9464688199942066</v>
      </c>
      <c r="K16" s="29">
        <v>3.5633086321415286</v>
      </c>
      <c r="L16" s="29">
        <v>3.4418591674495467</v>
      </c>
      <c r="M16" s="29">
        <v>4.0242448142355602</v>
      </c>
      <c r="N16" s="29">
        <v>3.2745145989218365</v>
      </c>
      <c r="O16" s="29">
        <v>3.5644572147830518</v>
      </c>
      <c r="P16" s="29">
        <v>3.6111086196890123</v>
      </c>
      <c r="Q16" s="29">
        <v>3.2606457183934179</v>
      </c>
      <c r="R16" s="29">
        <v>3.3912932333902606</v>
      </c>
      <c r="S16" s="175">
        <v>3.5078111744823834</v>
      </c>
      <c r="T16" s="125">
        <f>[15]Tabela6.10!$T$38</f>
        <v>3.2226145143229004</v>
      </c>
      <c r="U16" s="168"/>
      <c r="V16" s="168"/>
      <c r="W16" s="165"/>
      <c r="X16" s="166"/>
      <c r="Y16" s="165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</row>
    <row r="17" spans="1:38" s="52" customFormat="1" ht="33" customHeight="1">
      <c r="A17" s="29" t="s">
        <v>9</v>
      </c>
      <c r="B17" s="29">
        <v>7.5008542303584278</v>
      </c>
      <c r="C17" s="29">
        <v>6.7719311283206673</v>
      </c>
      <c r="D17" s="29">
        <v>7.3053183043142651</v>
      </c>
      <c r="E17" s="29">
        <v>7.2707276206478042</v>
      </c>
      <c r="F17" s="29">
        <v>7.3275575504238937</v>
      </c>
      <c r="G17" s="29">
        <v>6.5568426355107903</v>
      </c>
      <c r="H17" s="29">
        <v>7.4213764179630246</v>
      </c>
      <c r="I17" s="29">
        <v>6.9302692613552503</v>
      </c>
      <c r="J17" s="29">
        <v>7.4011099676033076</v>
      </c>
      <c r="K17" s="29">
        <v>7.363117176548073</v>
      </c>
      <c r="L17" s="29">
        <v>6.8263237134134345</v>
      </c>
      <c r="M17" s="29">
        <v>6.7137239421704882</v>
      </c>
      <c r="N17" s="29">
        <v>7.1980737775100447</v>
      </c>
      <c r="O17" s="29">
        <v>7.2879189639708226</v>
      </c>
      <c r="P17" s="29">
        <v>7.85679510766807</v>
      </c>
      <c r="Q17" s="29">
        <v>8.4257714963617403</v>
      </c>
      <c r="R17" s="29">
        <v>8.5548912301360573</v>
      </c>
      <c r="S17" s="29">
        <v>8.7497628124735574</v>
      </c>
      <c r="T17" s="29">
        <f>[15]Tabela6.11!$T$38</f>
        <v>8.3626800319237962</v>
      </c>
      <c r="U17" s="168"/>
      <c r="V17" s="170"/>
      <c r="W17" s="171"/>
      <c r="X17" s="172"/>
      <c r="Y17" s="171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</row>
    <row r="18" spans="1:38" ht="21.95" customHeight="1">
      <c r="A18" s="9" t="s">
        <v>10</v>
      </c>
      <c r="B18" s="29">
        <v>2.1905029561602531</v>
      </c>
      <c r="C18" s="29">
        <v>2.2636607858656781</v>
      </c>
      <c r="D18" s="29">
        <v>2.3637445314408936</v>
      </c>
      <c r="E18" s="29">
        <v>2.323264632554769</v>
      </c>
      <c r="F18" s="29">
        <v>2.2998051152491641</v>
      </c>
      <c r="G18" s="29">
        <v>2.7433448525320139</v>
      </c>
      <c r="H18" s="29">
        <v>2.5006934491796957</v>
      </c>
      <c r="I18" s="29">
        <v>2.6762409306547474</v>
      </c>
      <c r="J18" s="29">
        <v>2.8679338105115355</v>
      </c>
      <c r="K18" s="29">
        <v>2.9837463879031563</v>
      </c>
      <c r="L18" s="29">
        <v>2.7734220476682485</v>
      </c>
      <c r="M18" s="29">
        <v>2.6336339220060383</v>
      </c>
      <c r="N18" s="29">
        <v>2.8392396317198698</v>
      </c>
      <c r="O18" s="29">
        <v>2.9103899480993531</v>
      </c>
      <c r="P18" s="29">
        <v>2.6950470292905324</v>
      </c>
      <c r="Q18" s="29">
        <v>2.8364710820093357</v>
      </c>
      <c r="R18" s="29">
        <v>2.8516690769385198</v>
      </c>
      <c r="S18" s="29">
        <v>2.6897736602972282</v>
      </c>
      <c r="T18" s="125">
        <f>[15]Tabela6.12!$T$38</f>
        <v>2.8146223548579767</v>
      </c>
      <c r="U18" s="168"/>
      <c r="V18" s="168"/>
      <c r="W18" s="165"/>
      <c r="X18" s="166"/>
      <c r="Y18" s="165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</row>
    <row r="19" spans="1:38" ht="33" customHeight="1">
      <c r="A19" s="8" t="s">
        <v>11</v>
      </c>
      <c r="B19" s="30">
        <v>3.6617714426887336</v>
      </c>
      <c r="C19" s="30">
        <v>3.4296856577625086</v>
      </c>
      <c r="D19" s="30">
        <v>3.5716506176691256</v>
      </c>
      <c r="E19" s="30">
        <v>3.0743613043256364</v>
      </c>
      <c r="F19" s="30">
        <v>3.0517903389994303</v>
      </c>
      <c r="G19" s="30">
        <v>3.1882923621954142</v>
      </c>
      <c r="H19" s="30">
        <v>3.3601730156896119</v>
      </c>
      <c r="I19" s="30">
        <v>3.1316673323409221</v>
      </c>
      <c r="J19" s="30">
        <v>3.2849001169890313</v>
      </c>
      <c r="K19" s="30">
        <v>2.8626885315981871</v>
      </c>
      <c r="L19" s="30">
        <v>2.8681389403027109</v>
      </c>
      <c r="M19" s="30">
        <v>2.9524520658490658</v>
      </c>
      <c r="N19" s="30">
        <v>3.4228390916227966</v>
      </c>
      <c r="O19" s="30">
        <v>3.1920805975718864</v>
      </c>
      <c r="P19" s="30">
        <v>3.4242127319020237</v>
      </c>
      <c r="Q19" s="30">
        <v>3.1812433912778904</v>
      </c>
      <c r="R19" s="29">
        <v>3.0094778308184709</v>
      </c>
      <c r="S19" s="29">
        <v>3.2019493732320456</v>
      </c>
      <c r="T19" s="125">
        <f>[15]Tabela6.13!$T$38</f>
        <v>2.6467134481255012</v>
      </c>
      <c r="U19" s="168"/>
      <c r="V19" s="168"/>
      <c r="W19" s="165"/>
      <c r="X19" s="166"/>
      <c r="Y19" s="165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</row>
    <row r="20" spans="1:38" ht="33" customHeight="1">
      <c r="A20" s="8" t="s">
        <v>33</v>
      </c>
      <c r="B20" s="31">
        <v>9.9303284048091989</v>
      </c>
      <c r="C20" s="31">
        <v>9.7535834620131752</v>
      </c>
      <c r="D20" s="31">
        <v>10.373824835818699</v>
      </c>
      <c r="E20" s="31">
        <v>10.060053712132394</v>
      </c>
      <c r="F20" s="31">
        <v>10.232144236758799</v>
      </c>
      <c r="G20" s="31">
        <v>9.8368128450818677</v>
      </c>
      <c r="H20" s="31">
        <v>9.8765994762494138</v>
      </c>
      <c r="I20" s="31">
        <v>10.285545624695404</v>
      </c>
      <c r="J20" s="31">
        <v>10.011938090775335</v>
      </c>
      <c r="K20" s="31">
        <v>9.9441057903702141</v>
      </c>
      <c r="L20" s="31">
        <v>9.2285422437310665</v>
      </c>
      <c r="M20" s="31">
        <v>8.9499551144276399</v>
      </c>
      <c r="N20" s="31">
        <v>9.026093750452274</v>
      </c>
      <c r="O20" s="31">
        <v>9.4055800940253231</v>
      </c>
      <c r="P20" s="31">
        <v>9.7396468515229682</v>
      </c>
      <c r="Q20" s="31">
        <v>9.7907126931381505</v>
      </c>
      <c r="R20" s="29">
        <v>9.737354319622888</v>
      </c>
      <c r="S20" s="29">
        <v>9.6935287175148179</v>
      </c>
      <c r="T20" s="125">
        <f>[15]Tabela6.14!$T$38</f>
        <v>9.7015434109795535</v>
      </c>
      <c r="U20" s="168"/>
      <c r="V20" s="168"/>
      <c r="W20" s="168"/>
      <c r="X20" s="168"/>
      <c r="Y20" s="165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</row>
    <row r="21" spans="1:38" ht="21.95" customHeight="1">
      <c r="A21" s="45" t="s">
        <v>29</v>
      </c>
      <c r="B21" s="28">
        <v>2.1962906747115185</v>
      </c>
      <c r="C21" s="28">
        <v>2.4250837385350259</v>
      </c>
      <c r="D21" s="28">
        <v>2.4700166362780256</v>
      </c>
      <c r="E21" s="28">
        <v>2.4679567539172504</v>
      </c>
      <c r="F21" s="28">
        <v>3.0061575368191469</v>
      </c>
      <c r="G21" s="28">
        <v>3.0027299491412913</v>
      </c>
      <c r="H21" s="28">
        <v>3.0001593940610216</v>
      </c>
      <c r="I21" s="28">
        <v>3.002661242854697</v>
      </c>
      <c r="J21" s="28">
        <v>2.9882247284189289</v>
      </c>
      <c r="K21" s="28">
        <v>2.8906603578092729</v>
      </c>
      <c r="L21" s="28">
        <v>2.7072798054177856</v>
      </c>
      <c r="M21" s="28">
        <v>2.7151671694671626</v>
      </c>
      <c r="N21" s="28">
        <v>2.8011937693963769</v>
      </c>
      <c r="O21" s="28">
        <v>3.4626671517719956</v>
      </c>
      <c r="P21" s="28">
        <v>3.9980921117946591</v>
      </c>
      <c r="Q21" s="28">
        <v>3.9324042533373849</v>
      </c>
      <c r="R21" s="29">
        <v>4.1618341848583835</v>
      </c>
      <c r="S21" s="29">
        <v>4.3256853334588516</v>
      </c>
      <c r="T21" s="125">
        <f>[15]Tabela6.15!$T$38</f>
        <v>4.289004639382151</v>
      </c>
      <c r="U21" s="168"/>
      <c r="V21" s="168"/>
      <c r="W21" s="168"/>
      <c r="X21" s="168"/>
      <c r="Y21" s="165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</row>
    <row r="22" spans="1:38" s="88" customFormat="1" ht="21.95" customHeight="1">
      <c r="A22" s="65" t="s">
        <v>34</v>
      </c>
      <c r="B22" s="32">
        <v>3.0812964702542569</v>
      </c>
      <c r="C22" s="32">
        <v>3.1179091651129043</v>
      </c>
      <c r="D22" s="32">
        <v>3.0590819630631967</v>
      </c>
      <c r="E22" s="32">
        <v>3.243915292518095</v>
      </c>
      <c r="F22" s="32">
        <v>3.1010210925150989</v>
      </c>
      <c r="G22" s="32">
        <v>3.1135089417456023</v>
      </c>
      <c r="H22" s="32">
        <v>3.1946341624171337</v>
      </c>
      <c r="I22" s="32">
        <v>3.1532819430988823</v>
      </c>
      <c r="J22" s="32">
        <v>2.9484956217713116</v>
      </c>
      <c r="K22" s="32">
        <v>2.9013604078027404</v>
      </c>
      <c r="L22" s="32">
        <v>2.990723488907375</v>
      </c>
      <c r="M22" s="32">
        <v>3.1723393856579407</v>
      </c>
      <c r="N22" s="32">
        <v>2.9234452555073069</v>
      </c>
      <c r="O22" s="32">
        <v>2.7621239047524035</v>
      </c>
      <c r="P22" s="32">
        <v>2.8701969475034965</v>
      </c>
      <c r="Q22" s="32">
        <v>2.7968447553355977</v>
      </c>
      <c r="R22" s="29">
        <v>3.0335408262504959</v>
      </c>
      <c r="S22" s="29">
        <v>2.9845072579990171</v>
      </c>
      <c r="T22" s="125">
        <f>[15]Tabela6.16!$T$38</f>
        <v>3.2489795376414277</v>
      </c>
      <c r="U22" s="168"/>
      <c r="V22" s="168"/>
      <c r="W22" s="168"/>
      <c r="X22" s="168"/>
      <c r="Y22" s="173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</row>
    <row r="23" spans="1:38" s="50" customFormat="1" ht="21.95" customHeight="1">
      <c r="A23" s="25" t="s">
        <v>38</v>
      </c>
      <c r="B23" s="44">
        <v>3.6982662702676636</v>
      </c>
      <c r="C23" s="44">
        <v>3.4181799597454869</v>
      </c>
      <c r="D23" s="44">
        <v>3.4912403785632664</v>
      </c>
      <c r="E23" s="44">
        <v>3.5202005645708008</v>
      </c>
      <c r="F23" s="44">
        <v>3.5793236099387054</v>
      </c>
      <c r="G23" s="44">
        <v>3.5147679582426337</v>
      </c>
      <c r="H23" s="44">
        <v>3.5958032198913332</v>
      </c>
      <c r="I23" s="44">
        <v>3.7448096458952405</v>
      </c>
      <c r="J23" s="44">
        <v>3.6822922967717657</v>
      </c>
      <c r="K23" s="44">
        <v>3.5380274102192306</v>
      </c>
      <c r="L23" s="44">
        <v>3.3769681570837213</v>
      </c>
      <c r="M23" s="44">
        <v>3.3116135998810949</v>
      </c>
      <c r="N23" s="44">
        <v>3.4428096499761884</v>
      </c>
      <c r="O23" s="44">
        <v>3.6134303511528603</v>
      </c>
      <c r="P23" s="44">
        <v>3.8081402938086817</v>
      </c>
      <c r="Q23" s="44">
        <v>3.8026575998072736</v>
      </c>
      <c r="R23" s="44">
        <v>3.761758021729785</v>
      </c>
      <c r="S23" s="44">
        <f>[16]Tabela4!$U$37</f>
        <v>3.8216010710840354</v>
      </c>
      <c r="T23" s="44">
        <f>[5]Tabela32.1!$F$75/'[2]VA '!$F$50*100</f>
        <v>3.644934079402677</v>
      </c>
      <c r="U23" s="168"/>
      <c r="V23" s="168"/>
      <c r="W23" s="168"/>
      <c r="X23" s="168"/>
      <c r="Y23" s="174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</row>
    <row r="24" spans="1:38" s="49" customFormat="1" ht="21.95" customHeight="1">
      <c r="A24" s="11" t="s">
        <v>12</v>
      </c>
      <c r="B24" s="28">
        <v>3.1688687981955157</v>
      </c>
      <c r="C24" s="28">
        <v>3.3103823229884641</v>
      </c>
      <c r="D24" s="28">
        <v>3.0607369758577097</v>
      </c>
      <c r="E24" s="28">
        <v>3.3138806562985659</v>
      </c>
      <c r="F24" s="28">
        <v>3.1404618685998695</v>
      </c>
      <c r="G24" s="28">
        <v>2.9640469999276684</v>
      </c>
      <c r="H24" s="28">
        <v>3.2807271224953296</v>
      </c>
      <c r="I24" s="28">
        <v>3.6429578968075838</v>
      </c>
      <c r="J24" s="28">
        <v>3.868543379424616</v>
      </c>
      <c r="K24" s="28">
        <v>3.4970711394100311</v>
      </c>
      <c r="L24" s="28">
        <v>3.5863258727028708</v>
      </c>
      <c r="M24" s="28">
        <v>3.2272933096305461</v>
      </c>
      <c r="N24" s="28">
        <v>3.2534955967729537</v>
      </c>
      <c r="O24" s="28">
        <v>3.4895619982011539</v>
      </c>
      <c r="P24" s="28">
        <v>3.4308903499161296</v>
      </c>
      <c r="Q24" s="28">
        <v>3.1876050592587308</v>
      </c>
      <c r="R24" s="28">
        <v>2.8894811100188154</v>
      </c>
      <c r="S24" s="28">
        <f>[9]IMPOSTOS!$R$9</f>
        <v>2.9722211064702591</v>
      </c>
      <c r="T24" s="125">
        <f>[5]Planilha1!$F$67/'[2]IMPOSTOS BRASIL'!$F$15*100</f>
        <v>2.5098286888747214</v>
      </c>
      <c r="U24" s="168"/>
      <c r="V24" s="168"/>
      <c r="W24" s="168"/>
      <c r="X24" s="168"/>
      <c r="Y24" s="165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</row>
    <row r="25" spans="1:38" ht="21.95" customHeight="1">
      <c r="A25" s="12" t="s">
        <v>3</v>
      </c>
      <c r="B25" s="34">
        <v>3.6205440942846909</v>
      </c>
      <c r="C25" s="34">
        <v>3.402666619121502</v>
      </c>
      <c r="D25" s="34">
        <v>3.4262016735268532</v>
      </c>
      <c r="E25" s="34">
        <v>3.4890455131090383</v>
      </c>
      <c r="F25" s="34">
        <v>3.5137234011518101</v>
      </c>
      <c r="G25" s="34">
        <v>3.4336386757173041</v>
      </c>
      <c r="H25" s="34">
        <v>3.5468341147525471</v>
      </c>
      <c r="I25" s="34">
        <v>3.7300415758116441</v>
      </c>
      <c r="J25" s="129">
        <v>3.6822922967717657</v>
      </c>
      <c r="K25" s="129">
        <v>3.5380274102192306</v>
      </c>
      <c r="L25" s="44">
        <v>3.3769681570837213</v>
      </c>
      <c r="M25" s="44">
        <v>3.3116135998810949</v>
      </c>
      <c r="N25" s="44">
        <v>3.4428096499761884</v>
      </c>
      <c r="O25" s="44">
        <v>3.6134303511528603</v>
      </c>
      <c r="P25" s="44">
        <v>3.8081402938086817</v>
      </c>
      <c r="Q25" s="145">
        <v>3.7173080833132768</v>
      </c>
      <c r="R25" s="145">
        <v>3.6380935890981765</v>
      </c>
      <c r="S25" s="146">
        <f>'[9]PIB '!$M$22</f>
        <v>3.7029213783941057</v>
      </c>
      <c r="T25" s="146">
        <f>[5]Planilha1!$F$22/'[2]PIB VA IMPOSTOS BRASIL'!$F$14*100</f>
        <v>3.4935796731766757</v>
      </c>
      <c r="U25" s="168"/>
      <c r="V25" s="168"/>
      <c r="W25" s="168"/>
      <c r="X25" s="168"/>
      <c r="Y25" s="165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</row>
    <row r="26" spans="1:38" ht="15.75" customHeight="1">
      <c r="A26" s="213" t="s">
        <v>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9"/>
      <c r="R26" s="125"/>
      <c r="S26" s="64"/>
      <c r="T26" s="125"/>
      <c r="U26" s="125"/>
      <c r="V26" s="125"/>
      <c r="W26" s="125"/>
      <c r="X26" s="125"/>
      <c r="Y26" s="124"/>
    </row>
    <row r="27" spans="1:38" ht="13.5" customHeight="1">
      <c r="A27" s="185" t="s">
        <v>17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23"/>
      <c r="Q27" s="13"/>
      <c r="R27" s="126"/>
      <c r="S27" s="64"/>
      <c r="T27" s="126"/>
      <c r="U27" s="126"/>
      <c r="V27" s="126"/>
      <c r="W27" s="124"/>
      <c r="X27" s="124"/>
      <c r="Y27" s="124"/>
    </row>
    <row r="28" spans="1:38" ht="15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3"/>
      <c r="Q28" s="13"/>
      <c r="R28" s="126"/>
      <c r="S28" s="64"/>
      <c r="T28" s="126"/>
      <c r="U28" s="126"/>
      <c r="V28" s="126"/>
      <c r="W28" s="124"/>
      <c r="X28" s="124"/>
      <c r="Y28" s="124"/>
    </row>
    <row r="29" spans="1:38" ht="15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3"/>
      <c r="Q29" s="13"/>
      <c r="R29" s="126"/>
      <c r="S29" s="64"/>
      <c r="T29" s="126"/>
      <c r="U29" s="126"/>
      <c r="V29" s="126"/>
      <c r="W29" s="124"/>
      <c r="X29" s="124"/>
      <c r="Y29" s="124"/>
    </row>
    <row r="30" spans="1:38" ht="15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3"/>
      <c r="Q30" s="127"/>
      <c r="R30" s="124"/>
      <c r="S30" s="64"/>
      <c r="T30" s="124"/>
      <c r="U30" s="124"/>
      <c r="V30" s="124"/>
      <c r="W30" s="124"/>
      <c r="X30" s="124"/>
      <c r="Y30" s="124"/>
    </row>
    <row r="31" spans="1:38" ht="15.75">
      <c r="J31" s="128"/>
      <c r="S31" s="64"/>
    </row>
    <row r="32" spans="1:38" ht="15.75">
      <c r="J32" s="128"/>
      <c r="S32" s="64"/>
    </row>
    <row r="33" spans="10:19">
      <c r="J33" s="128"/>
      <c r="S33" s="63"/>
    </row>
    <row r="34" spans="10:19">
      <c r="J34" s="128"/>
    </row>
    <row r="35" spans="10:19">
      <c r="J35" s="128"/>
    </row>
    <row r="36" spans="10:19">
      <c r="J36" s="128"/>
    </row>
  </sheetData>
  <mergeCells count="5">
    <mergeCell ref="A26:Q26"/>
    <mergeCell ref="A3:R3"/>
    <mergeCell ref="A4:A5"/>
    <mergeCell ref="A2:T2"/>
    <mergeCell ref="B4:T4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2</vt:i4>
      </vt:variant>
    </vt:vector>
  </HeadingPairs>
  <TitlesOfParts>
    <vt:vector size="12" baseType="lpstr">
      <vt:lpstr>Índice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Índice</vt:lpstr>
      <vt:lpstr>Ìndice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2022-11-17T19:22:22Z</dcterms:modified>
</cp:coreProperties>
</file>